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5月" sheetId="22" r:id="rId1"/>
    <sheet name="6月" sheetId="23" r:id="rId2"/>
    <sheet name="动物世界地图" sheetId="17" r:id="rId3"/>
    <sheet name="倒酒器" sheetId="18" r:id="rId4"/>
  </sheets>
  <calcPr calcId="144525"/>
</workbook>
</file>

<file path=xl/sharedStrings.xml><?xml version="1.0" encoding="utf-8"?>
<sst xmlns="http://schemas.openxmlformats.org/spreadsheetml/2006/main" count="153" uniqueCount="106">
  <si>
    <t>产品图片</t>
  </si>
  <si>
    <t>产品名称</t>
  </si>
  <si>
    <t>亚马逊价格（USD)</t>
  </si>
  <si>
    <t>1688价格(RMB)</t>
  </si>
  <si>
    <t>包装尺寸</t>
  </si>
  <si>
    <t>重量lb/个</t>
  </si>
  <si>
    <t>佣金比例</t>
  </si>
  <si>
    <t>汇率</t>
  </si>
  <si>
    <t>头程</t>
  </si>
  <si>
    <t>尾程</t>
  </si>
  <si>
    <t>运费+佣金</t>
  </si>
  <si>
    <t>扣除运费+佣金利润（USD)</t>
  </si>
  <si>
    <t>利润（RMB）</t>
  </si>
  <si>
    <t>毛利率</t>
  </si>
  <si>
    <t>亚马逊URL</t>
  </si>
  <si>
    <t>1688URL</t>
  </si>
  <si>
    <t>备注</t>
  </si>
  <si>
    <t>双面布粉器</t>
  </si>
  <si>
    <t>大</t>
  </si>
  <si>
    <t>https://www.amazon.com/Distributor-MATOW-Portafilter-Adjustable-Professional/dp/B07ZT42HZF/ref=zg_bs_3242820011_6?_encoding=UTF8&amp;psc=1&amp;refRID=E46ANYBTC9HHXFF60H9C</t>
  </si>
  <si>
    <t>https://detail.1688.com/offer/626307006110.html?spm=a360q.8274423.0.0.49c84c9aI9zju2</t>
  </si>
  <si>
    <t>与手柄组合</t>
  </si>
  <si>
    <t>手冲咖啡整理架</t>
  </si>
  <si>
    <t>https://www.amazon.com/Organiser-Filtered-Premium-Station-Filters/dp/B08KYLD46P/ref=zg_bs_13217521_83?_encoding=UTF8&amp;refRID=282KBWXM2NXCN0FVVGM9&amp;th=1</t>
  </si>
  <si>
    <t>https://detail.1688.com/offer/616720600036.html?spm=a2615.7691456.autotrace-offerGeneral.1.18e661707263s6</t>
  </si>
  <si>
    <r>
      <rPr>
        <b/>
        <sz val="11"/>
        <color rgb="FFFF0000"/>
        <rFont val="宋体"/>
        <charset val="134"/>
        <scheme val="minor"/>
      </rPr>
      <t>500个起订</t>
    </r>
    <r>
      <rPr>
        <sz val="11"/>
        <color theme="1"/>
        <rFont val="宋体"/>
        <charset val="134"/>
        <scheme val="minor"/>
      </rPr>
      <t>，可搭配两个垫子</t>
    </r>
  </si>
  <si>
    <t>https://www.amazon.com/Blue-Horse-Chemex-Coffee-Matching/dp/B071DR44J2/ref=bmx_6?pd_rd_w=MaxJ9&amp;pf_rd_p=b56a886c-2bb4-4e74-b4cf-23d7a76693c8&amp;pf_rd_r=40FPB6N6984TH6NHENCD&amp;pd_rd_r=7bb3c780-034f-4127-9b83-ee2e39a454e4&amp;pd_rd_wg=Pntdk&amp;pd_rd_i=B071DR44J2&amp;psc=1</t>
  </si>
  <si>
    <t>https://detail.1688.com/offer/542665167355.html?spm=a26352.13672862.offerlist.54.5b7520a879Z0XO#</t>
  </si>
  <si>
    <t>软木鼠标垫</t>
  </si>
  <si>
    <t>https://www.amazon.com/dp/B08CY376B4/ref=sspa_dk_detail_2?psc=1&amp;pd_rd_i=B08CY376B4&amp;pd_rd_w=Ollza&amp;pf_rd_p=7771f1a2-d77a-4098-a19e-6d9a1e65f44d&amp;pd_rd_wg=JXYYP&amp;pf_rd_r=NWZ8KRT1C1NCB4YZDP1E&amp;pd_rd_r=751cdbbb-bafb-4f99-8a4e-56649e5f5a51&amp;spLa=ZW5jcnlwdGVkUXVhbGlmaWVyPUExR0pGTVpUN0JIREhaJmVuY3J5cHRlZElkPUEwOTEwMDIwMkVVQkgxODdaM0c3UiZlbmNyeXB0ZWRBZElkPUEwNzE3Mjk3MzBaWDU3TTJVNTdZMyZ3aWRnZXROYW1lPXNwX2RldGFpbCZhY3Rpb249Y2xpY2tSZWRpcmVjdCZkb05vdExvZ0NsaWNrPXRydWU=</t>
  </si>
  <si>
    <t>https://detail.1688.com/offer/643274953143.html?spm=a26352.13672862.offerlist.26.23d77d6a0PXgJ5</t>
  </si>
  <si>
    <t>两个装，尺寸多样，可和软木厂合作</t>
  </si>
  <si>
    <t>硅胶压粉垫</t>
  </si>
  <si>
    <t>https://www.amazon.com/Espresso-Silicone-Anti-Slip-Non-Slippery-BooTaa/dp/B07VT533C3/ref=pd_bxgy_img_2/147-0404619-5422829?_encoding=UTF8&amp;pd_rd_i=B07VT533C3&amp;pd_rd_r=5ebf0f65-0260-4321-b08e-050c7b81d990&amp;pd_rd_w=KjT3A&amp;pd_rd_wg=aqRfv&amp;pf_rd_p=fd3ebcd0-c1a2-44cf-aba2-bbf4810b3732&amp;pf_rd_r=7DDESC4177A95WXPCG05&amp;psc=1&amp;refRID=7DDESC4177A95WXPCG05</t>
  </si>
  <si>
    <t>https://detail.1688.com/offer/603100119246.html?spm=a2615.7691456.autotrace-offerGeneral.4.741b2e9cmDex3o</t>
  </si>
  <si>
    <t>和咖啡四件套组套装</t>
  </si>
  <si>
    <t>新款咖啡粉搅拌器</t>
  </si>
  <si>
    <t>https://www.amazon.com/dp/B08MX9SDNY/ref=sspa_dk_detail_0?psc=1&amp;pd_rd_i=B08MX9SDNY&amp;pd_rd_w=yVD9V&amp;pf_rd_p=7771f1a2-d77a-4098-a19e-6d9a1e65f44d&amp;pd_rd_wg=ZmZlx&amp;pf_rd_r=6SGGWSPS3W6RHV20RF38&amp;pd_rd_r=6e50c51c-d584-4889-97ba-caa00c060bdd&amp;spLa=ZW5jcnlwdGVkUXVhbGlmaWVyPUExUlY4M1NHMUhSWUlYJmVuY3J5cHRlZElkPUEwNDg5NTQ2QTVZMlFBTExaWlRJJmVuY3J5cHRlZEFkSWQ9QTAxODcxMzMxNUdOR0pOMEtWMlpXJndpZGdldE5hbWU9c3BfZGV0YWlsJmFjdGlvbj1jbGlja1JlZGlyZWN0JmRvTm90TG9nQ2xpY2s9dHJ1ZQ==</t>
  </si>
  <si>
    <t>东莞盈科家居</t>
  </si>
  <si>
    <t>https://www.amazon.com/MEKINMIL-Espresso-Coffee-Stirrer-Stainless/dp/B08RZ9SZGM/ref=zg_bs_3242820011_36?_encoding=UTF8&amp;refRID=0VJK14QMXJHPFX57PV1R&amp;th=1</t>
  </si>
  <si>
    <t>3.6W~12.2W名 厨房</t>
  </si>
  <si>
    <t>新款接粉圈</t>
  </si>
  <si>
    <t>https://www.amazon.com/Hands-Free-MATOW-Grinder-Breville-Portafilters/dp/B08WLN3JXY/ref=sr_1_8?crid=2GFZ7999AM8QP&amp;dchild=1&amp;keywords=dosing+funnel&amp;qid=1621329519&amp;sprefix=dosing+fun%2Caps%2C618&amp;sr=8-8</t>
  </si>
  <si>
    <t>31,431 in Kitchen &amp; Dining</t>
  </si>
  <si>
    <t>套装礼盒</t>
  </si>
  <si>
    <t>https://www.amazon.com/dp/B08G876HQH/ref=sspa_dk_detail_1?psc=1&amp;pd_rd_i=B08G876HQH&amp;pd_rd_w=aTDkT&amp;pf_rd_p=7771f1a2-d77a-4098-a19e-6d9a1e65f44d&amp;pd_rd_wg=S6B4M&amp;pf_rd_r=ZZK2961ENF2NJGZ5TXSR&amp;pd_rd_r=679213a6-1659-4fba-9748-4582cfed66b1&amp;spLa=ZW5jcnlwdGVkUXVhbGlmaWVyPUEyNkZYTlZDQThHWkJXJmVuY3J5cHRlZElkPUEwNTc2Mzg5MVczQjk4UVJZWFVFUSZlbmNyeXB0ZWRBZElkPUEwMTgyNzE0MVcwRFVaQ1lVRFIxNSZ3aWRnZXROYW1lPXNwX2RldGFpbCZhY3Rpb249Y2xpY2tSZWRpcmVjdCZkb05vdExvZ0NsaWNrPXRydWU=</t>
  </si>
  <si>
    <t>无相同产品</t>
  </si>
  <si>
    <t>接粉杯</t>
  </si>
  <si>
    <t>https://www.amazon.com/Stainless-Sniffing-Espresso-Machine-Portafilter/dp/B08ZCJN779/ref=zg_bs_3242820011_86?_encoding=UTF8&amp;refRID=2BSH46JCK4JDHPPF9CSW&amp;th=1</t>
  </si>
  <si>
    <t>https://www.amazon.com/Coffee-Stainless-Espresso-Machine-Kitchen/dp/B08QHHBGQ9/ref=zg_bs_3242820011_59?_encoding=UTF8&amp;refRID=2BSH46JCK4JDHPPF9CSW&amp;th=1</t>
  </si>
  <si>
    <t>https://www.amazon.com/GIFZES-Dosing-Stainless-Espresso-Machine/dp/B08HMZGZ9B/ref=zg_bs_3242820011_54?_encoding=UTF8&amp;psc=1&amp;refRID=2BSH46JCK4JDHPPF9CSW</t>
  </si>
  <si>
    <t>5W~26.8W 厨房</t>
  </si>
  <si>
    <t>弹簧压粉器</t>
  </si>
  <si>
    <t>https://www.amazon.com/Wingjip-Calibrated-Adjustable-Ergonomics-Restaurant/dp/B07ZR3NNGR/ref=sr_1_17_sspa?dchild=1&amp;keywords=coffee%2Btamper&amp;qid=1621330092&amp;sr=8-17-spons&amp;spLa=ZW5jcnlwdGVkUXVhbGlmaWVyPUEzSThOQlVPRExORVQ4JmVuY3J5cHRlZElkPUEwMzMzMzE1MVpSVUNKQjA2Q0hFQSZlbmNyeXB0ZWRBZElkPUEwMDIzODQzMkNFM1FZUFFFRUFVRyZ3aWRnZXROYW1lPXNwX210ZiZhY3Rpb249Y2xpY2tSZWRpcmVjdCZkb05vdExvZ0NsaWNrPXRydWU&amp;th=1</t>
  </si>
  <si>
    <t>中山</t>
  </si>
  <si>
    <t>是否单独卖，组合</t>
  </si>
  <si>
    <t>https://www.amazon.com/dp/B01MUXN53U/ref=sspa_dk_detail_2?pd_rd_i=B01MUXN53Up13NParams&amp;spLa=ZW5jcnlwdGVkUXVhbGlmaWVyPUEzVURHTEZMUDRQUVQxJmVuY3J5cHRlZElkPUEwOTQ4MTQ5M0s4VzdZWUo5OUkxNCZlbmNyeXB0ZWRBZElkPUEwODA2NDI2MVBGRkNGQjQxUUVBVCZ3aWRnZXROYW1lPXNwX2RldGFpbDImYWN0aW9uPWNsaWNrUmVkaXJlY3QmZG9Ob3RMb2dDbGljaz10cnVl&amp;th=1</t>
  </si>
  <si>
    <t>3.8W~5.1W厨房</t>
  </si>
  <si>
    <t>压粉座</t>
  </si>
  <si>
    <t>https://www.amazon.com/OLBET-Tamping-Station-Espresso-Tamper/dp/B08VNJHDFS/ref=zg_bs_3242820011_93?_encoding=UTF8&amp;refRID=2BSH46JCK4JDHPPF9CSW&amp;th=1</t>
  </si>
  <si>
    <t>https://www.amazon.com/Emousport-Stainless-Silicone-Espresso-Barista/dp/B07CZB3VK1/ref=zg_bs_3242820011_76?_encoding=UTF8&amp;psc=1&amp;refRID=2BSH46JCK4JDHPPF9CSW</t>
  </si>
  <si>
    <t>29.2W 厨房</t>
  </si>
  <si>
    <t>81？</t>
  </si>
  <si>
    <t>压纹接粉圈</t>
  </si>
  <si>
    <t>https://www.amazon.com/Espresso-Stainless-Replacement-Portafilter-Baristas/dp/B08XQ4L4KG/ref=zg_bs_3242820011_89?_encoding=UTF8&amp;refRID=2BSH46JCK4JDHPPF9CSW&amp;th=1</t>
  </si>
  <si>
    <t>26W 厨房</t>
  </si>
  <si>
    <t>不锈钢胶囊滤杯</t>
  </si>
  <si>
    <t>https://www.amazon.com/Stainless-Refillable-Accessories-Compatible-Nespresso/dp/B07J12Y9PB/ref=sr_1_11?dchild=1&amp;keywords=reusable+filter+nespresso&amp;qid=1621355646&amp;sr=8-11</t>
  </si>
  <si>
    <t>9W~14W健康</t>
  </si>
  <si>
    <t>手摇磨豆机</t>
  </si>
  <si>
    <t>https://www.amazon.com/West-Coast-Chef-Manual-Grinder/dp/B08HK6PRYG/ref=zg_bs_14092841_34?_encoding=UTF8&amp;psc=1&amp;refRID=8HRVZQES9EM41S36WCXB</t>
  </si>
  <si>
    <t>10W厨房</t>
  </si>
  <si>
    <t>https://www.amazon.com/dp/B08S79RZ9J/ref=sspa_dk_detail_1?psc=1&amp;pd_rd_i=B08S79RZ9J&amp;pd_rd_w=amT1b&amp;pf_rd_p=5d846283-ed3e-4512-a744-a30f97c5d738&amp;pd_rd_wg=NO6d9&amp;pf_rd_r=EDCY7JT8FAA9DSMBKC92&amp;pd_rd_r=b744ec0e-dbdf-4afa-ae1b-5fe65aa56f8f&amp;spLa=ZW5jcnlwdGVkUXVhbGlmaWVyPUEzTU84VFJQV1AwOEtIJmVuY3J5cHRlZElkPUEwNDU2MDkxMlFGMDRTUVdWVkQ1SyZlbmNyeXB0ZWRBZElkPUEwODQzNDgwM1ExWDIzRTJXUkY1QiZ3aWRnZXROYW1lPXNwX2RldGFpbF90aGVtYXRpYyZhY3Rpb249Y2xpY2tSZWRpcmVjdCZkb05vdExvZ0NsaWNrPXRydWU=</t>
  </si>
  <si>
    <t>https://detail.1688.com/offer/522801894629.html?spm=b26110380.8015204.tkhy006.43.10fb61efiUIIZ3</t>
  </si>
  <si>
    <t>义乌市柯雄电子商务商行</t>
  </si>
  <si>
    <t>6.5/500 +200设计费</t>
  </si>
  <si>
    <t>https://detail.1688.com/offer/522778519440.html?spm=a26352.13672862.offerlist.1.c4aa4d95WULoKS</t>
  </si>
  <si>
    <t>滁州市琅琊左右家居饰品制作中心</t>
  </si>
  <si>
    <t>6.5/500</t>
  </si>
  <si>
    <t>https://detail.1688.com/offer/562993673619.html?spm=a360q.8274423.0.0.49c84c9a89EbSK</t>
  </si>
  <si>
    <t>义乌市昆尚电子商务有限公司</t>
  </si>
  <si>
    <t>6.0/500</t>
  </si>
  <si>
    <t>https://detail.1688.com/offer/526177345158.html?spm=b26110380.8015204.tkhy006.17.10fb61efiUIIZ3</t>
  </si>
  <si>
    <t>义乌市南驰贸易有限公司</t>
  </si>
  <si>
    <t>5.5/500</t>
  </si>
  <si>
    <t>组合</t>
  </si>
  <si>
    <t>数量</t>
  </si>
  <si>
    <t>啄木鸟倒酒器+2*塞子</t>
  </si>
  <si>
    <t>2*啄木鸟倒酒器</t>
  </si>
  <si>
    <t>2*亚克力倒酒器+2*塞子</t>
  </si>
  <si>
    <t>4*亚克力倒酒器+2*塞子</t>
  </si>
  <si>
    <t>6*亚克力倒酒器</t>
  </si>
  <si>
    <t>快速醒酒器+2*塞子</t>
  </si>
  <si>
    <t>2*快速醒酒器</t>
  </si>
  <si>
    <t>酒架+2*亚克力倒酒器+2*塞子</t>
  </si>
  <si>
    <t>意式咖啡手柄+粉碗+接粉环+压粉器</t>
  </si>
  <si>
    <t>啄木鸟+高级</t>
  </si>
  <si>
    <t>90+90</t>
  </si>
  <si>
    <t>倒酒器</t>
  </si>
  <si>
    <t>飞机盒</t>
  </si>
  <si>
    <t>酒塞</t>
  </si>
  <si>
    <t>137+137</t>
  </si>
  <si>
    <t>酒架</t>
  </si>
  <si>
    <t>手柄</t>
  </si>
  <si>
    <t>接粉环+压粉器</t>
  </si>
  <si>
    <t>21+21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</si>
</sst>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33333"/>
      <name val="Arial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2" borderId="10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15" fillId="12" borderId="8" applyNumberFormat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10" applyBorder="1" applyAlignment="1">
      <alignment vertical="center" wrapText="1"/>
    </xf>
    <xf numFmtId="0" fontId="3" fillId="0" borderId="1" xfId="10" applyBorder="1" applyAlignment="1">
      <alignment horizontal="center" vertical="center" wrapText="1"/>
    </xf>
    <xf numFmtId="0" fontId="4" fillId="0" borderId="1" xfId="10" applyFont="1" applyBorder="1" applyAlignment="1">
      <alignment vertical="center" wrapText="1"/>
    </xf>
    <xf numFmtId="0" fontId="3" fillId="0" borderId="2" xfId="10" applyFill="1" applyBorder="1" applyAlignment="1">
      <alignment vertical="center" wrapText="1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jpeg"/><Relationship Id="rId2" Type="http://schemas.openxmlformats.org/officeDocument/2006/relationships/image" Target="../media/image2.png"/><Relationship Id="rId19" Type="http://schemas.openxmlformats.org/officeDocument/2006/relationships/image" Target="../media/image19.jpe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1428750</xdr:colOff>
      <xdr:row>1</xdr:row>
      <xdr:rowOff>1233203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23900"/>
          <a:ext cx="1428750" cy="1233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122464</xdr:colOff>
      <xdr:row>2</xdr:row>
      <xdr:rowOff>13607</xdr:rowOff>
    </xdr:from>
    <xdr:to>
      <xdr:col>0</xdr:col>
      <xdr:colOff>1360714</xdr:colOff>
      <xdr:row>2</xdr:row>
      <xdr:rowOff>1243218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1920" y="2013585"/>
          <a:ext cx="1238250" cy="1229360"/>
        </a:xfrm>
        <a:prstGeom prst="rect">
          <a:avLst/>
        </a:prstGeom>
      </xdr:spPr>
    </xdr:pic>
    <xdr:clientData/>
  </xdr:twoCellAnchor>
  <xdr:twoCellAnchor editAs="oneCell">
    <xdr:from>
      <xdr:col>0</xdr:col>
      <xdr:colOff>231323</xdr:colOff>
      <xdr:row>3</xdr:row>
      <xdr:rowOff>40822</xdr:rowOff>
    </xdr:from>
    <xdr:to>
      <xdr:col>0</xdr:col>
      <xdr:colOff>1444767</xdr:colOff>
      <xdr:row>3</xdr:row>
      <xdr:rowOff>1249846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1140" y="3317240"/>
          <a:ext cx="1213485" cy="1209040"/>
        </a:xfrm>
        <a:prstGeom prst="rect">
          <a:avLst/>
        </a:prstGeom>
      </xdr:spPr>
    </xdr:pic>
    <xdr:clientData/>
  </xdr:twoCellAnchor>
  <xdr:twoCellAnchor editAs="oneCell">
    <xdr:from>
      <xdr:col>17</xdr:col>
      <xdr:colOff>176892</xdr:colOff>
      <xdr:row>4</xdr:row>
      <xdr:rowOff>40822</xdr:rowOff>
    </xdr:from>
    <xdr:to>
      <xdr:col>21</xdr:col>
      <xdr:colOff>102446</xdr:colOff>
      <xdr:row>4</xdr:row>
      <xdr:rowOff>1265464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787755" y="4593590"/>
          <a:ext cx="2668905" cy="1224280"/>
        </a:xfrm>
        <a:prstGeom prst="rect">
          <a:avLst/>
        </a:prstGeom>
      </xdr:spPr>
    </xdr:pic>
    <xdr:clientData/>
  </xdr:twoCellAnchor>
  <xdr:twoCellAnchor editAs="oneCell">
    <xdr:from>
      <xdr:col>0</xdr:col>
      <xdr:colOff>81643</xdr:colOff>
      <xdr:row>4</xdr:row>
      <xdr:rowOff>13608</xdr:rowOff>
    </xdr:from>
    <xdr:to>
      <xdr:col>0</xdr:col>
      <xdr:colOff>1592036</xdr:colOff>
      <xdr:row>4</xdr:row>
      <xdr:rowOff>1204442</xdr:rowOff>
    </xdr:to>
    <xdr:pic>
      <xdr:nvPicPr>
        <xdr:cNvPr id="9" name="图片 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1280" y="4566285"/>
          <a:ext cx="1510665" cy="1190625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2</xdr:row>
      <xdr:rowOff>0</xdr:rowOff>
    </xdr:from>
    <xdr:to>
      <xdr:col>21</xdr:col>
      <xdr:colOff>75758</xdr:colOff>
      <xdr:row>2</xdr:row>
      <xdr:rowOff>1265464</xdr:rowOff>
    </xdr:to>
    <xdr:pic>
      <xdr:nvPicPr>
        <xdr:cNvPr id="13" name="图片 1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82825" y="2000250"/>
          <a:ext cx="1447165" cy="1264920"/>
        </a:xfrm>
        <a:prstGeom prst="rect">
          <a:avLst/>
        </a:prstGeom>
      </xdr:spPr>
    </xdr:pic>
    <xdr:clientData/>
  </xdr:twoCellAnchor>
  <xdr:twoCellAnchor editAs="oneCell">
    <xdr:from>
      <xdr:col>21</xdr:col>
      <xdr:colOff>163284</xdr:colOff>
      <xdr:row>2</xdr:row>
      <xdr:rowOff>68036</xdr:rowOff>
    </xdr:from>
    <xdr:to>
      <xdr:col>23</xdr:col>
      <xdr:colOff>54429</xdr:colOff>
      <xdr:row>2</xdr:row>
      <xdr:rowOff>1233187</xdr:rowOff>
    </xdr:to>
    <xdr:pic>
      <xdr:nvPicPr>
        <xdr:cNvPr id="15" name="图片 14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7620" y="2068195"/>
          <a:ext cx="1262380" cy="116522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6</xdr:row>
      <xdr:rowOff>81643</xdr:rowOff>
    </xdr:from>
    <xdr:to>
      <xdr:col>0</xdr:col>
      <xdr:colOff>1455965</xdr:colOff>
      <xdr:row>7</xdr:row>
      <xdr:rowOff>51881</xdr:rowOff>
    </xdr:to>
    <xdr:pic>
      <xdr:nvPicPr>
        <xdr:cNvPr id="6" name="图片 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90500" y="8148955"/>
          <a:ext cx="1264920" cy="1246505"/>
        </a:xfrm>
        <a:prstGeom prst="rect">
          <a:avLst/>
        </a:prstGeom>
      </xdr:spPr>
    </xdr:pic>
    <xdr:clientData/>
  </xdr:twoCellAnchor>
  <xdr:twoCellAnchor editAs="oneCell">
    <xdr:from>
      <xdr:col>0</xdr:col>
      <xdr:colOff>272142</xdr:colOff>
      <xdr:row>7</xdr:row>
      <xdr:rowOff>27214</xdr:rowOff>
    </xdr:from>
    <xdr:to>
      <xdr:col>0</xdr:col>
      <xdr:colOff>1523999</xdr:colOff>
      <xdr:row>7</xdr:row>
      <xdr:rowOff>1276349</xdr:rowOff>
    </xdr:to>
    <xdr:pic>
      <xdr:nvPicPr>
        <xdr:cNvPr id="7" name="图片 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71780" y="9370695"/>
          <a:ext cx="1251585" cy="1249045"/>
        </a:xfrm>
        <a:prstGeom prst="rect">
          <a:avLst/>
        </a:prstGeom>
      </xdr:spPr>
    </xdr:pic>
    <xdr:clientData/>
  </xdr:twoCellAnchor>
  <xdr:twoCellAnchor editAs="oneCell">
    <xdr:from>
      <xdr:col>0</xdr:col>
      <xdr:colOff>993321</xdr:colOff>
      <xdr:row>5</xdr:row>
      <xdr:rowOff>27214</xdr:rowOff>
    </xdr:from>
    <xdr:to>
      <xdr:col>0</xdr:col>
      <xdr:colOff>1722664</xdr:colOff>
      <xdr:row>5</xdr:row>
      <xdr:rowOff>938892</xdr:rowOff>
    </xdr:to>
    <xdr:pic>
      <xdr:nvPicPr>
        <xdr:cNvPr id="12" name="图片 11"/>
        <xdr:cNvPicPr>
          <a:picLocks noChangeAspect="1"/>
        </xdr:cNvPicPr>
      </xdr:nvPicPr>
      <xdr:blipFill>
        <a:blip r:embed="rId10"/>
        <a:srcRect l="28683" t="23185" r="21601" b="41858"/>
        <a:stretch>
          <a:fillRect/>
        </a:stretch>
      </xdr:blipFill>
      <xdr:spPr>
        <a:xfrm>
          <a:off x="993140" y="5855970"/>
          <a:ext cx="728980" cy="91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4</xdr:row>
      <xdr:rowOff>1279070</xdr:rowOff>
    </xdr:from>
    <xdr:to>
      <xdr:col>0</xdr:col>
      <xdr:colOff>843642</xdr:colOff>
      <xdr:row>5</xdr:row>
      <xdr:rowOff>955488</xdr:rowOff>
    </xdr:to>
    <xdr:pic>
      <xdr:nvPicPr>
        <xdr:cNvPr id="14" name="图片 1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6670" y="5829300"/>
          <a:ext cx="816610" cy="955040"/>
        </a:xfrm>
        <a:prstGeom prst="rect">
          <a:avLst/>
        </a:prstGeom>
      </xdr:spPr>
    </xdr:pic>
    <xdr:clientData/>
  </xdr:twoCellAnchor>
  <xdr:twoCellAnchor editAs="oneCell">
    <xdr:from>
      <xdr:col>0</xdr:col>
      <xdr:colOff>503465</xdr:colOff>
      <xdr:row>9</xdr:row>
      <xdr:rowOff>40822</xdr:rowOff>
    </xdr:from>
    <xdr:to>
      <xdr:col>0</xdr:col>
      <xdr:colOff>1119303</xdr:colOff>
      <xdr:row>9</xdr:row>
      <xdr:rowOff>1143000</xdr:rowOff>
    </xdr:to>
    <xdr:pic>
      <xdr:nvPicPr>
        <xdr:cNvPr id="16" name="图片 15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502920" y="11937365"/>
          <a:ext cx="615950" cy="1102360"/>
        </a:xfrm>
        <a:prstGeom prst="rect">
          <a:avLst/>
        </a:prstGeom>
      </xdr:spPr>
    </xdr:pic>
    <xdr:clientData/>
  </xdr:twoCellAnchor>
  <xdr:twoCellAnchor editAs="oneCell">
    <xdr:from>
      <xdr:col>0</xdr:col>
      <xdr:colOff>217716</xdr:colOff>
      <xdr:row>10</xdr:row>
      <xdr:rowOff>149678</xdr:rowOff>
    </xdr:from>
    <xdr:to>
      <xdr:col>0</xdr:col>
      <xdr:colOff>1652998</xdr:colOff>
      <xdr:row>10</xdr:row>
      <xdr:rowOff>1238249</xdr:rowOff>
    </xdr:to>
    <xdr:pic>
      <xdr:nvPicPr>
        <xdr:cNvPr id="17" name="图片 16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17170" y="13322300"/>
          <a:ext cx="1435735" cy="1088390"/>
        </a:xfrm>
        <a:prstGeom prst="rect">
          <a:avLst/>
        </a:prstGeom>
      </xdr:spPr>
    </xdr:pic>
    <xdr:clientData/>
  </xdr:twoCellAnchor>
  <xdr:twoCellAnchor editAs="oneCell">
    <xdr:from>
      <xdr:col>0</xdr:col>
      <xdr:colOff>149679</xdr:colOff>
      <xdr:row>11</xdr:row>
      <xdr:rowOff>68036</xdr:rowOff>
    </xdr:from>
    <xdr:to>
      <xdr:col>0</xdr:col>
      <xdr:colOff>1537267</xdr:colOff>
      <xdr:row>12</xdr:row>
      <xdr:rowOff>1</xdr:rowOff>
    </xdr:to>
    <xdr:pic>
      <xdr:nvPicPr>
        <xdr:cNvPr id="18" name="图片 1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49225" y="14517370"/>
          <a:ext cx="1387475" cy="1208405"/>
        </a:xfrm>
        <a:prstGeom prst="rect">
          <a:avLst/>
        </a:prstGeom>
      </xdr:spPr>
    </xdr:pic>
    <xdr:clientData/>
  </xdr:twoCellAnchor>
  <xdr:twoCellAnchor editAs="oneCell">
    <xdr:from>
      <xdr:col>0</xdr:col>
      <xdr:colOff>353786</xdr:colOff>
      <xdr:row>8</xdr:row>
      <xdr:rowOff>54430</xdr:rowOff>
    </xdr:from>
    <xdr:to>
      <xdr:col>0</xdr:col>
      <xdr:colOff>1415143</xdr:colOff>
      <xdr:row>8</xdr:row>
      <xdr:rowOff>1271238</xdr:rowOff>
    </xdr:to>
    <xdr:pic>
      <xdr:nvPicPr>
        <xdr:cNvPr id="19" name="图片 18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353695" y="10674350"/>
          <a:ext cx="1061085" cy="121666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12</xdr:row>
      <xdr:rowOff>108857</xdr:rowOff>
    </xdr:from>
    <xdr:to>
      <xdr:col>0</xdr:col>
      <xdr:colOff>1469571</xdr:colOff>
      <xdr:row>12</xdr:row>
      <xdr:rowOff>1230922</xdr:rowOff>
    </xdr:to>
    <xdr:pic>
      <xdr:nvPicPr>
        <xdr:cNvPr id="20" name="图片 19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381000" y="15834360"/>
          <a:ext cx="1088390" cy="1122045"/>
        </a:xfrm>
        <a:prstGeom prst="rect">
          <a:avLst/>
        </a:prstGeom>
      </xdr:spPr>
    </xdr:pic>
    <xdr:clientData/>
  </xdr:twoCellAnchor>
  <xdr:twoCellAnchor editAs="oneCell">
    <xdr:from>
      <xdr:col>0</xdr:col>
      <xdr:colOff>353785</xdr:colOff>
      <xdr:row>5</xdr:row>
      <xdr:rowOff>1098664</xdr:rowOff>
    </xdr:from>
    <xdr:to>
      <xdr:col>0</xdr:col>
      <xdr:colOff>1319892</xdr:colOff>
      <xdr:row>5</xdr:row>
      <xdr:rowOff>2103415</xdr:rowOff>
    </xdr:to>
    <xdr:pic>
      <xdr:nvPicPr>
        <xdr:cNvPr id="21" name="图片 2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353695" y="6927850"/>
          <a:ext cx="965835" cy="1004570"/>
        </a:xfrm>
        <a:prstGeom prst="rect">
          <a:avLst/>
        </a:prstGeom>
      </xdr:spPr>
    </xdr:pic>
    <xdr:clientData/>
  </xdr:twoCellAnchor>
  <xdr:twoCellAnchor editAs="oneCell">
    <xdr:from>
      <xdr:col>0</xdr:col>
      <xdr:colOff>149678</xdr:colOff>
      <xdr:row>13</xdr:row>
      <xdr:rowOff>13609</xdr:rowOff>
    </xdr:from>
    <xdr:to>
      <xdr:col>0</xdr:col>
      <xdr:colOff>1347107</xdr:colOff>
      <xdr:row>13</xdr:row>
      <xdr:rowOff>1201303</xdr:rowOff>
    </xdr:to>
    <xdr:pic>
      <xdr:nvPicPr>
        <xdr:cNvPr id="22" name="图片 21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49225" y="17015460"/>
          <a:ext cx="1197610" cy="118745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17</xdr:row>
      <xdr:rowOff>66040</xdr:rowOff>
    </xdr:from>
    <xdr:to>
      <xdr:col>0</xdr:col>
      <xdr:colOff>1163320</xdr:colOff>
      <xdr:row>17</xdr:row>
      <xdr:rowOff>1124585</xdr:rowOff>
    </xdr:to>
    <xdr:pic>
      <xdr:nvPicPr>
        <xdr:cNvPr id="26" name="图片 25" descr="1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04775" y="22173565"/>
          <a:ext cx="1058545" cy="1058545"/>
        </a:xfrm>
        <a:prstGeom prst="rect">
          <a:avLst/>
        </a:prstGeom>
      </xdr:spPr>
    </xdr:pic>
    <xdr:clientData/>
  </xdr:twoCellAnchor>
  <xdr:twoCellAnchor>
    <xdr:from>
      <xdr:col>0</xdr:col>
      <xdr:colOff>403860</xdr:colOff>
      <xdr:row>18</xdr:row>
      <xdr:rowOff>76200</xdr:rowOff>
    </xdr:from>
    <xdr:to>
      <xdr:col>0</xdr:col>
      <xdr:colOff>1022985</xdr:colOff>
      <xdr:row>18</xdr:row>
      <xdr:rowOff>563880</xdr:rowOff>
    </xdr:to>
    <xdr:pic>
      <xdr:nvPicPr>
        <xdr:cNvPr id="28" name="图片 27"/>
        <xdr:cNvPicPr>
          <a:picLocks noChangeAspect="1"/>
        </xdr:cNvPicPr>
      </xdr:nvPicPr>
      <xdr:blipFill>
        <a:blip r:embed="rId20"/>
        <a:srcRect l="17216" t="1484" r="15311" b="44381"/>
        <a:stretch>
          <a:fillRect/>
        </a:stretch>
      </xdr:blipFill>
      <xdr:spPr>
        <a:xfrm>
          <a:off x="403860" y="23460075"/>
          <a:ext cx="619125" cy="487680"/>
        </a:xfrm>
        <a:prstGeom prst="rect">
          <a:avLst/>
        </a:prstGeom>
      </xdr:spPr>
    </xdr:pic>
    <xdr:clientData/>
  </xdr:twoCellAnchor>
  <xdr:twoCellAnchor editAs="oneCell">
    <xdr:from>
      <xdr:col>0</xdr:col>
      <xdr:colOff>444500</xdr:colOff>
      <xdr:row>18</xdr:row>
      <xdr:rowOff>661670</xdr:rowOff>
    </xdr:from>
    <xdr:to>
      <xdr:col>0</xdr:col>
      <xdr:colOff>957580</xdr:colOff>
      <xdr:row>18</xdr:row>
      <xdr:rowOff>1125220</xdr:rowOff>
    </xdr:to>
    <xdr:pic>
      <xdr:nvPicPr>
        <xdr:cNvPr id="29" name="图片 28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4500" y="24045545"/>
          <a:ext cx="513080" cy="463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77470</xdr:colOff>
      <xdr:row>15</xdr:row>
      <xdr:rowOff>1275080</xdr:rowOff>
    </xdr:from>
    <xdr:to>
      <xdr:col>0</xdr:col>
      <xdr:colOff>1364615</xdr:colOff>
      <xdr:row>16</xdr:row>
      <xdr:rowOff>1228090</xdr:rowOff>
    </xdr:to>
    <xdr:pic>
      <xdr:nvPicPr>
        <xdr:cNvPr id="30" name="图片 29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77470" y="20829905"/>
          <a:ext cx="1287145" cy="1229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1212215</xdr:colOff>
      <xdr:row>17</xdr:row>
      <xdr:rowOff>53975</xdr:rowOff>
    </xdr:from>
    <xdr:to>
      <xdr:col>0</xdr:col>
      <xdr:colOff>1614170</xdr:colOff>
      <xdr:row>17</xdr:row>
      <xdr:rowOff>1145540</xdr:rowOff>
    </xdr:to>
    <xdr:pic>
      <xdr:nvPicPr>
        <xdr:cNvPr id="31" name="图片 30"/>
        <xdr:cNvPicPr>
          <a:picLocks noChangeAspect="1"/>
        </xdr:cNvPicPr>
      </xdr:nvPicPr>
      <xdr:blipFill>
        <a:blip r:embed="rId22"/>
        <a:srcRect l="3103" t="34880" r="8371" b="33419"/>
        <a:stretch>
          <a:fillRect/>
        </a:stretch>
      </xdr:blipFill>
      <xdr:spPr>
        <a:xfrm rot="5400000">
          <a:off x="867410" y="22506305"/>
          <a:ext cx="1091565" cy="401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1184910</xdr:colOff>
      <xdr:row>18</xdr:row>
      <xdr:rowOff>50165</xdr:rowOff>
    </xdr:from>
    <xdr:to>
      <xdr:col>0</xdr:col>
      <xdr:colOff>1586865</xdr:colOff>
      <xdr:row>18</xdr:row>
      <xdr:rowOff>1141730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rcRect l="3103" t="34880" r="8371" b="33419"/>
        <a:stretch>
          <a:fillRect/>
        </a:stretch>
      </xdr:blipFill>
      <xdr:spPr>
        <a:xfrm rot="5400000">
          <a:off x="840105" y="23778845"/>
          <a:ext cx="1091565" cy="4019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www.amazon.com/dp/B08G876HQH/ref=sspa_dk_detail_1?psc=1&amp;pd_rd_i=B08G876HQH&amp;pd_rd_w=aTDkT&amp;pf_rd_p=7771f1a2-d77a-4098-a19e-6d9a1e65f44d&amp;pd_rd_wg=S6B4M&amp;pf_rd_r=ZZK2961ENF2NJGZ5TXSR&amp;pd_rd_r=679213a6-1659-4fba-9748-4582cfed66b1&amp;spLa=ZW5jcnlwdGVkUXVhbGlmaWVyPUEyNkZYTlZDQThHWkJXJmVuY3J5cHRlZElkPUEwNTc2Mzg5MVczQjk4UVJZWFVFUSZlbmNyeXB0ZWRBZElkPUEwMTgyNzE0MVcwRFVaQ1lVRFIxNSZ3aWRnZXROYW1lPXNwX2RldGFpbCZhY3Rpb249Y2xpY2tSZWRpcmVjdCZkb05vdExvZ0NsaWNrPXRydWU=" TargetMode="External"/><Relationship Id="rId8" Type="http://schemas.openxmlformats.org/officeDocument/2006/relationships/hyperlink" Target="https://www.amazon.com/West-Coast-Chef-Manual-Grinder/dp/B08HK6PRYG/ref=zg_bs_14092841_34?_encoding=UTF8&amp;psc=1&amp;refRID=8HRVZQES9EM41S36WCXB" TargetMode="External"/><Relationship Id="rId7" Type="http://schemas.openxmlformats.org/officeDocument/2006/relationships/hyperlink" Target="https://www.amazon.com/Espresso-Stainless-Replacement-Portafilter-Baristas/dp/B08XQ4L4KG/ref=zg_bs_3242820011_89?_encoding=UTF8&amp;refRID=2BSH46JCK4JDHPPF9CSW&amp;th=1" TargetMode="External"/><Relationship Id="rId6" Type="http://schemas.openxmlformats.org/officeDocument/2006/relationships/hyperlink" Target="https://www.amazon.com/Stainless-Sniffing-Espresso-Machine-Portafilter/dp/B08ZCJN779/ref=zg_bs_3242820011_86?_encoding=UTF8&amp;refRID=2BSH46JCK4JDHPPF9CSW&amp;th=1" TargetMode="External"/><Relationship Id="rId5" Type="http://schemas.openxmlformats.org/officeDocument/2006/relationships/hyperlink" Target="https://www.amazon.com/Wingjip-Calibrated-Adjustable-Ergonomics-Restaurant/dp/B07ZR3NNGR/ref=sr_1_17_sspa?dchild=1&amp;keywords=coffee%2Btamper&amp;qid=1621330092&amp;sr=8-17-spons&amp;spLa=ZW5jcnlwdGVkUXVhbGlmaWVyPUEzSThOQlVPRExORVQ4JmVuY3J5cHRlZElkPUEwMzMzMzE1MVpSVUNKQjA2Q0hFQSZlbmNyeXB0ZWRBZElkPUEwMDIzODQzMkNFM1FZUFFFRUFVRyZ3aWRnZXROYW1lPXNwX210ZiZhY3Rpb249Y2xpY2tSZWRpcmVjdCZkb05vdExvZ0NsaWNrPXRydWU&amp;th=1" TargetMode="External"/><Relationship Id="rId4" Type="http://schemas.openxmlformats.org/officeDocument/2006/relationships/hyperlink" Target="https://www.amazon.com/Hands-Free-MATOW-Grinder-Breville-Portafilters/dp/B08WLN3JXY/ref=sr_1_8?crid=2GFZ7999AM8QP&amp;dchild=1&amp;keywords=dosing+funnel&amp;qid=1621329519&amp;sprefix=dosing+fun%2Caps%2C618&amp;sr=8-8" TargetMode="External"/><Relationship Id="rId3" Type="http://schemas.openxmlformats.org/officeDocument/2006/relationships/hyperlink" Target="https://www.amazon.com/Distributor-MATOW-Portafilter-Adjustable-Professional/dp/B07ZT42HZF/ref=zg_bs_3242820011_6?_encoding=UTF8&amp;psc=1&amp;refRID=E46ANYBTC9HHXFF60H9C" TargetMode="External"/><Relationship Id="rId2" Type="http://schemas.openxmlformats.org/officeDocument/2006/relationships/hyperlink" Target="https://detail.1688.com/offer/626307006110.html?spm=a360q.8274423.0.0.49c84c9aI9zju2" TargetMode="External"/><Relationship Id="rId10" Type="http://schemas.openxmlformats.org/officeDocument/2006/relationships/hyperlink" Target="https://www.amazon.com/dp/B08MX9SDNY/ref=sspa_dk_detail_0?psc=1&amp;pd_rd_i=B08MX9SDNY&amp;pd_rd_w=yVD9V&amp;pf_rd_p=7771f1a2-d77a-4098-a19e-6d9a1e65f44d&amp;pd_rd_wg=ZmZlx&amp;pf_rd_r=6SGGWSPS3W6RHV20RF38&amp;pd_rd_r=6e50c51c-d584-4889-97ba-caa00c060bdd&amp;spLa=ZW5jcnlwdGVkUXVhbGlmaWVyPUExUlY4M1NHMUhSWUlYJmVuY3J5cHRlZElkPUEwNDg5NTQ2QTVZMlFBTExaWlRJJmVuY3J5cHRlZEFkSWQ9QTAxODcxMzMxNUdOR0pOMEtWMlpXJndpZGdldE5hbWU9c3BfZGV0YWlsJmFjdGlvbj1jbGlja1JlZGlyZWN0JmRvTm90TG9nQ2xpY2s9dHJ1ZQ==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tabSelected="1" zoomScale="70" zoomScaleNormal="70" workbookViewId="0">
      <pane ySplit="1" topLeftCell="A16" activePane="bottomLeft" state="frozen"/>
      <selection/>
      <selection pane="bottomLeft" activeCell="C7" sqref="C7"/>
    </sheetView>
  </sheetViews>
  <sheetFormatPr defaultColWidth="9" defaultRowHeight="13.5"/>
  <cols>
    <col min="1" max="1" width="24.125" customWidth="1"/>
    <col min="2" max="2" width="15.125" customWidth="1"/>
    <col min="17" max="17" width="13.375" customWidth="1"/>
  </cols>
  <sheetData>
    <row r="1" ht="57" spans="1:17">
      <c r="A1" s="2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11" t="s">
        <v>12</v>
      </c>
      <c r="N1" s="11" t="s">
        <v>13</v>
      </c>
      <c r="O1" s="3" t="s">
        <v>14</v>
      </c>
      <c r="P1" s="3" t="s">
        <v>15</v>
      </c>
      <c r="Q1" s="2" t="s">
        <v>16</v>
      </c>
    </row>
    <row r="2" ht="100.5" customHeight="1" spans="1:17">
      <c r="A2" s="5"/>
      <c r="B2" s="4" t="s">
        <v>17</v>
      </c>
      <c r="C2" s="5">
        <v>39.99</v>
      </c>
      <c r="D2" s="5">
        <v>48.8</v>
      </c>
      <c r="E2" s="4" t="s">
        <v>18</v>
      </c>
      <c r="F2" s="5">
        <v>1</v>
      </c>
      <c r="G2" s="5">
        <v>0.15</v>
      </c>
      <c r="H2" s="5">
        <v>6.4</v>
      </c>
      <c r="I2" s="5">
        <v>3</v>
      </c>
      <c r="J2" s="5">
        <v>4.9</v>
      </c>
      <c r="K2" s="5">
        <f>J2+G2*C2</f>
        <v>10.8985</v>
      </c>
      <c r="L2" s="5">
        <f t="shared" ref="L2" si="0">C2-K2</f>
        <v>29.0915</v>
      </c>
      <c r="M2" s="5">
        <f>L2*H2-D2-I2</f>
        <v>134.3856</v>
      </c>
      <c r="N2" s="12">
        <f t="shared" ref="N2" si="1">M2/(C2*H2)</f>
        <v>0.525075018754689</v>
      </c>
      <c r="O2" s="18" t="s">
        <v>19</v>
      </c>
      <c r="P2" s="19" t="s">
        <v>20</v>
      </c>
      <c r="Q2" s="22" t="s">
        <v>21</v>
      </c>
    </row>
    <row r="3" ht="100.5" customHeight="1" spans="1:19">
      <c r="A3" s="5"/>
      <c r="B3" s="4" t="s">
        <v>22</v>
      </c>
      <c r="C3" s="5">
        <v>34.99</v>
      </c>
      <c r="D3" s="5">
        <f>28.5+2.64*2</f>
        <v>33.78</v>
      </c>
      <c r="E3" s="4" t="s">
        <v>18</v>
      </c>
      <c r="F3" s="5">
        <v>1</v>
      </c>
      <c r="G3" s="5">
        <v>0.15</v>
      </c>
      <c r="H3" s="5">
        <v>6.4</v>
      </c>
      <c r="I3" s="5">
        <v>10</v>
      </c>
      <c r="J3" s="5">
        <v>5.8</v>
      </c>
      <c r="K3" s="5">
        <f>J3+G3*C3</f>
        <v>11.0485</v>
      </c>
      <c r="L3" s="5">
        <f t="shared" ref="L3" si="2">C3-K3</f>
        <v>23.9415</v>
      </c>
      <c r="M3" s="5">
        <f t="shared" ref="M3:M22" si="3">L3*H3-D3-I3</f>
        <v>109.4456</v>
      </c>
      <c r="N3" s="12">
        <f t="shared" ref="N3" si="4">M3/(C3*H3)</f>
        <v>0.488736067447842</v>
      </c>
      <c r="O3" s="18" t="s">
        <v>23</v>
      </c>
      <c r="P3" s="19" t="s">
        <v>24</v>
      </c>
      <c r="Q3" s="23" t="s">
        <v>25</v>
      </c>
      <c r="R3" s="13" t="s">
        <v>26</v>
      </c>
      <c r="S3" s="13" t="s">
        <v>27</v>
      </c>
    </row>
    <row r="4" ht="100.5" customHeight="1" spans="1:19">
      <c r="A4" s="5"/>
      <c r="B4" s="4" t="s">
        <v>28</v>
      </c>
      <c r="C4" s="5">
        <v>22.99</v>
      </c>
      <c r="D4" s="5">
        <f>18*2</f>
        <v>36</v>
      </c>
      <c r="E4" s="4" t="s">
        <v>18</v>
      </c>
      <c r="F4" s="5">
        <v>1</v>
      </c>
      <c r="G4" s="5">
        <v>0.15</v>
      </c>
      <c r="H4" s="5">
        <v>6.4</v>
      </c>
      <c r="I4" s="5">
        <f>7*2</f>
        <v>14</v>
      </c>
      <c r="J4" s="5">
        <v>4</v>
      </c>
      <c r="K4" s="5">
        <f t="shared" ref="K4:K22" si="5">J4+G4*C4</f>
        <v>7.4485</v>
      </c>
      <c r="L4" s="5">
        <f t="shared" ref="L4:L22" si="6">C4-K4</f>
        <v>15.5415</v>
      </c>
      <c r="M4" s="5">
        <f t="shared" si="3"/>
        <v>49.4656</v>
      </c>
      <c r="N4" s="12">
        <f t="shared" ref="N4:N22" si="7">M4/(C4*H4)</f>
        <v>0.336189647672901</v>
      </c>
      <c r="O4" s="18" t="s">
        <v>29</v>
      </c>
      <c r="P4" s="19" t="s">
        <v>30</v>
      </c>
      <c r="Q4" s="23" t="s">
        <v>31</v>
      </c>
      <c r="R4" s="13"/>
      <c r="S4" s="13"/>
    </row>
    <row r="5" ht="100.5" customHeight="1" spans="1:19">
      <c r="A5" s="5"/>
      <c r="B5" s="4" t="s">
        <v>32</v>
      </c>
      <c r="C5" s="5">
        <v>12.99</v>
      </c>
      <c r="D5" s="5">
        <v>14.7</v>
      </c>
      <c r="E5" s="4" t="s">
        <v>18</v>
      </c>
      <c r="F5" s="5">
        <v>1</v>
      </c>
      <c r="G5" s="5">
        <v>0.15</v>
      </c>
      <c r="H5" s="5">
        <v>6.4</v>
      </c>
      <c r="I5" s="5">
        <v>4</v>
      </c>
      <c r="J5" s="5">
        <v>3.48</v>
      </c>
      <c r="K5" s="5">
        <f t="shared" si="5"/>
        <v>5.4285</v>
      </c>
      <c r="L5" s="5">
        <f t="shared" si="6"/>
        <v>7.5615</v>
      </c>
      <c r="M5" s="5">
        <f t="shared" si="3"/>
        <v>29.6936</v>
      </c>
      <c r="N5" s="12">
        <f t="shared" si="7"/>
        <v>0.357168976135489</v>
      </c>
      <c r="O5" s="18" t="s">
        <v>33</v>
      </c>
      <c r="P5" s="19" t="s">
        <v>34</v>
      </c>
      <c r="Q5" s="23" t="s">
        <v>35</v>
      </c>
      <c r="R5" s="13"/>
      <c r="S5" s="13"/>
    </row>
    <row r="6" ht="176.25" customHeight="1" spans="1:19">
      <c r="A6" s="5"/>
      <c r="B6" s="4" t="s">
        <v>36</v>
      </c>
      <c r="C6" s="5">
        <v>15.2</v>
      </c>
      <c r="D6" s="5">
        <v>22</v>
      </c>
      <c r="E6" s="4" t="s">
        <v>18</v>
      </c>
      <c r="F6" s="5">
        <v>1</v>
      </c>
      <c r="G6" s="5">
        <v>0.15</v>
      </c>
      <c r="H6" s="5">
        <v>6.4</v>
      </c>
      <c r="I6" s="5">
        <v>2</v>
      </c>
      <c r="J6" s="5">
        <v>3.31</v>
      </c>
      <c r="K6" s="5">
        <f t="shared" si="5"/>
        <v>5.59</v>
      </c>
      <c r="L6" s="5">
        <f t="shared" si="6"/>
        <v>9.61</v>
      </c>
      <c r="M6" s="5">
        <f t="shared" si="3"/>
        <v>37.504</v>
      </c>
      <c r="N6" s="12">
        <f t="shared" si="7"/>
        <v>0.385526315789474</v>
      </c>
      <c r="O6" s="18" t="s">
        <v>37</v>
      </c>
      <c r="P6" s="19" t="s">
        <v>38</v>
      </c>
      <c r="Q6" s="23" t="s">
        <v>35</v>
      </c>
      <c r="R6" s="13" t="s">
        <v>39</v>
      </c>
      <c r="S6" s="24" t="s">
        <v>40</v>
      </c>
    </row>
    <row r="7" ht="100.5" customHeight="1" spans="1:19">
      <c r="A7" s="5"/>
      <c r="B7" s="4" t="s">
        <v>41</v>
      </c>
      <c r="C7" s="5">
        <v>19.99</v>
      </c>
      <c r="D7" s="5">
        <v>32</v>
      </c>
      <c r="E7" s="4" t="s">
        <v>18</v>
      </c>
      <c r="F7" s="5">
        <v>1</v>
      </c>
      <c r="G7" s="5">
        <v>0.15</v>
      </c>
      <c r="H7" s="5">
        <v>6.4</v>
      </c>
      <c r="I7" s="5">
        <v>10</v>
      </c>
      <c r="J7" s="5">
        <v>3.31</v>
      </c>
      <c r="K7" s="5">
        <f t="shared" si="5"/>
        <v>6.3085</v>
      </c>
      <c r="L7" s="5">
        <f t="shared" si="6"/>
        <v>13.6815</v>
      </c>
      <c r="M7" s="5">
        <f t="shared" si="3"/>
        <v>45.5616</v>
      </c>
      <c r="N7" s="12">
        <f t="shared" si="7"/>
        <v>0.356128064032016</v>
      </c>
      <c r="O7" s="20" t="s">
        <v>42</v>
      </c>
      <c r="P7" s="19"/>
      <c r="Q7" s="23"/>
      <c r="R7" s="13"/>
      <c r="S7" s="25" t="s">
        <v>43</v>
      </c>
    </row>
    <row r="8" ht="100.5" customHeight="1" spans="1:19">
      <c r="A8" s="5"/>
      <c r="B8" s="4" t="s">
        <v>44</v>
      </c>
      <c r="C8" s="5">
        <v>79.99</v>
      </c>
      <c r="D8" s="15">
        <v>223</v>
      </c>
      <c r="E8" s="4" t="s">
        <v>18</v>
      </c>
      <c r="F8" s="5">
        <v>1</v>
      </c>
      <c r="G8" s="5">
        <v>0.15</v>
      </c>
      <c r="H8" s="5">
        <v>6.4</v>
      </c>
      <c r="I8" s="5">
        <v>11</v>
      </c>
      <c r="J8" s="5">
        <v>5.5</v>
      </c>
      <c r="K8" s="5">
        <f t="shared" si="5"/>
        <v>17.4985</v>
      </c>
      <c r="L8" s="5">
        <f t="shared" si="6"/>
        <v>62.4915</v>
      </c>
      <c r="M8" s="5">
        <f t="shared" si="3"/>
        <v>165.9456</v>
      </c>
      <c r="N8" s="12">
        <f t="shared" si="7"/>
        <v>0.324153019127391</v>
      </c>
      <c r="O8" s="20" t="s">
        <v>45</v>
      </c>
      <c r="P8" s="19"/>
      <c r="Q8" s="23"/>
      <c r="R8" s="13"/>
      <c r="S8" s="24" t="s">
        <v>46</v>
      </c>
    </row>
    <row r="9" ht="100.5" customHeight="1" spans="1:19">
      <c r="A9" s="5"/>
      <c r="B9" s="4" t="s">
        <v>47</v>
      </c>
      <c r="C9" s="5">
        <v>19.99</v>
      </c>
      <c r="D9" s="16">
        <v>20</v>
      </c>
      <c r="E9" s="4" t="s">
        <v>18</v>
      </c>
      <c r="F9" s="5">
        <v>1</v>
      </c>
      <c r="G9" s="5">
        <v>0.15</v>
      </c>
      <c r="H9" s="5">
        <v>6.4</v>
      </c>
      <c r="I9" s="5">
        <v>11</v>
      </c>
      <c r="J9" s="5">
        <v>5.5</v>
      </c>
      <c r="K9" s="5">
        <f t="shared" ref="K9" si="8">J9+G9*C9</f>
        <v>8.4985</v>
      </c>
      <c r="L9" s="5">
        <f t="shared" ref="L9" si="9">C9-K9</f>
        <v>11.4915</v>
      </c>
      <c r="M9" s="5">
        <f t="shared" ref="M9" si="10">L9*H9-D9-I9</f>
        <v>42.5456</v>
      </c>
      <c r="N9" s="12">
        <f t="shared" ref="N9" si="11">M9/(C9*H9)</f>
        <v>0.332553776888444</v>
      </c>
      <c r="O9" s="21" t="s">
        <v>48</v>
      </c>
      <c r="P9" s="19" t="s">
        <v>49</v>
      </c>
      <c r="Q9" s="18" t="s">
        <v>50</v>
      </c>
      <c r="R9" s="13"/>
      <c r="S9" s="24" t="s">
        <v>51</v>
      </c>
    </row>
    <row r="10" ht="100.5" customHeight="1" spans="1:19">
      <c r="A10" s="5"/>
      <c r="B10" s="4" t="s">
        <v>52</v>
      </c>
      <c r="C10" s="5">
        <v>24.99</v>
      </c>
      <c r="D10" s="17">
        <v>32</v>
      </c>
      <c r="E10" s="4" t="s">
        <v>18</v>
      </c>
      <c r="F10" s="5">
        <v>1</v>
      </c>
      <c r="G10" s="5">
        <v>0.15</v>
      </c>
      <c r="H10" s="5">
        <v>6.4</v>
      </c>
      <c r="I10" s="5">
        <v>8</v>
      </c>
      <c r="J10" s="5">
        <v>4.9</v>
      </c>
      <c r="K10" s="5">
        <f t="shared" si="5"/>
        <v>8.6485</v>
      </c>
      <c r="L10" s="5">
        <f t="shared" si="6"/>
        <v>16.3415</v>
      </c>
      <c r="M10" s="5">
        <f t="shared" si="3"/>
        <v>64.5856</v>
      </c>
      <c r="N10" s="12">
        <f t="shared" si="7"/>
        <v>0.403821528611444</v>
      </c>
      <c r="O10" s="20" t="s">
        <v>53</v>
      </c>
      <c r="P10" s="19" t="s">
        <v>54</v>
      </c>
      <c r="Q10" s="23" t="s">
        <v>55</v>
      </c>
      <c r="R10" s="13" t="s">
        <v>56</v>
      </c>
      <c r="S10" s="24" t="s">
        <v>57</v>
      </c>
    </row>
    <row r="11" ht="100.5" customHeight="1" spans="1:20">
      <c r="A11" s="5"/>
      <c r="B11" s="4" t="s">
        <v>58</v>
      </c>
      <c r="C11" s="5">
        <v>39.99</v>
      </c>
      <c r="D11" s="5">
        <v>70</v>
      </c>
      <c r="E11" s="4" t="s">
        <v>18</v>
      </c>
      <c r="F11" s="5">
        <v>1</v>
      </c>
      <c r="G11" s="5">
        <v>0.15</v>
      </c>
      <c r="H11" s="5">
        <v>6.4</v>
      </c>
      <c r="I11" s="5">
        <v>11</v>
      </c>
      <c r="J11" s="5">
        <v>4.9</v>
      </c>
      <c r="K11" s="5">
        <f t="shared" si="5"/>
        <v>10.8985</v>
      </c>
      <c r="L11" s="5">
        <f t="shared" si="6"/>
        <v>29.0915</v>
      </c>
      <c r="M11" s="5">
        <f t="shared" si="3"/>
        <v>105.1856</v>
      </c>
      <c r="N11" s="12">
        <f t="shared" si="7"/>
        <v>0.410983995999</v>
      </c>
      <c r="O11" s="18" t="s">
        <v>59</v>
      </c>
      <c r="P11" s="19" t="s">
        <v>54</v>
      </c>
      <c r="Q11" s="23" t="s">
        <v>60</v>
      </c>
      <c r="R11" s="13"/>
      <c r="S11" s="24" t="s">
        <v>61</v>
      </c>
      <c r="T11" s="26" t="s">
        <v>62</v>
      </c>
    </row>
    <row r="12" ht="100.5" customHeight="1" spans="1:19">
      <c r="A12" s="5"/>
      <c r="B12" s="4" t="s">
        <v>63</v>
      </c>
      <c r="C12" s="5">
        <v>12.99</v>
      </c>
      <c r="D12" s="5">
        <v>15</v>
      </c>
      <c r="E12" s="4" t="s">
        <v>18</v>
      </c>
      <c r="F12" s="5">
        <v>1</v>
      </c>
      <c r="G12" s="5">
        <v>0.15</v>
      </c>
      <c r="H12" s="5">
        <v>6.4</v>
      </c>
      <c r="I12" s="5">
        <v>4</v>
      </c>
      <c r="J12" s="5">
        <v>4.9</v>
      </c>
      <c r="K12" s="5">
        <f t="shared" si="5"/>
        <v>6.8485</v>
      </c>
      <c r="L12" s="5">
        <f t="shared" si="6"/>
        <v>6.1415</v>
      </c>
      <c r="M12" s="5">
        <f t="shared" si="3"/>
        <v>20.3056</v>
      </c>
      <c r="N12" s="12">
        <f t="shared" si="7"/>
        <v>0.244245573518091</v>
      </c>
      <c r="O12" s="18" t="s">
        <v>64</v>
      </c>
      <c r="P12" s="19" t="s">
        <v>54</v>
      </c>
      <c r="Q12" s="23"/>
      <c r="R12" s="13"/>
      <c r="S12" s="24" t="s">
        <v>65</v>
      </c>
    </row>
    <row r="13" ht="100.5" customHeight="1" spans="1:19">
      <c r="A13" s="5"/>
      <c r="B13" s="4" t="s">
        <v>66</v>
      </c>
      <c r="C13" s="5">
        <v>16.99</v>
      </c>
      <c r="D13" s="5">
        <v>45</v>
      </c>
      <c r="E13" s="4" t="s">
        <v>18</v>
      </c>
      <c r="F13" s="5">
        <v>1</v>
      </c>
      <c r="G13" s="5">
        <v>0.15</v>
      </c>
      <c r="H13" s="5">
        <v>6.4</v>
      </c>
      <c r="I13" s="5">
        <v>2</v>
      </c>
      <c r="J13" s="5">
        <v>3.31</v>
      </c>
      <c r="K13" s="5">
        <f t="shared" si="5"/>
        <v>5.8585</v>
      </c>
      <c r="L13" s="5">
        <f t="shared" si="6"/>
        <v>11.1315</v>
      </c>
      <c r="M13" s="5">
        <f t="shared" si="3"/>
        <v>24.2416</v>
      </c>
      <c r="N13" s="12">
        <f t="shared" si="7"/>
        <v>0.222939964685109</v>
      </c>
      <c r="O13" s="18" t="s">
        <v>67</v>
      </c>
      <c r="P13" s="19"/>
      <c r="Q13" s="23"/>
      <c r="R13" s="13"/>
      <c r="S13" s="24" t="s">
        <v>68</v>
      </c>
    </row>
    <row r="14" ht="100.5" customHeight="1" spans="1:19">
      <c r="A14" s="5"/>
      <c r="B14" s="4" t="s">
        <v>69</v>
      </c>
      <c r="C14" s="5">
        <v>54.99</v>
      </c>
      <c r="D14" s="5">
        <v>130</v>
      </c>
      <c r="E14" s="4" t="s">
        <v>18</v>
      </c>
      <c r="F14" s="5">
        <v>1</v>
      </c>
      <c r="G14" s="5">
        <v>0.15</v>
      </c>
      <c r="H14" s="5">
        <v>6.4</v>
      </c>
      <c r="I14" s="5">
        <v>10</v>
      </c>
      <c r="J14" s="5">
        <v>4.9</v>
      </c>
      <c r="K14" s="5">
        <f t="shared" si="5"/>
        <v>13.1485</v>
      </c>
      <c r="L14" s="5">
        <f t="shared" si="6"/>
        <v>41.8415</v>
      </c>
      <c r="M14" s="5">
        <f t="shared" si="3"/>
        <v>127.7856</v>
      </c>
      <c r="N14" s="12">
        <f t="shared" si="7"/>
        <v>0.363093289689034</v>
      </c>
      <c r="O14" s="18" t="s">
        <v>70</v>
      </c>
      <c r="P14" s="19"/>
      <c r="Q14" s="23"/>
      <c r="R14" s="13"/>
      <c r="S14" s="24" t="s">
        <v>71</v>
      </c>
    </row>
    <row r="15" ht="100.5" customHeight="1" spans="1:19">
      <c r="A15" s="5"/>
      <c r="B15" s="4"/>
      <c r="C15" s="5">
        <v>0</v>
      </c>
      <c r="D15" s="5">
        <v>0</v>
      </c>
      <c r="E15" s="4" t="s">
        <v>18</v>
      </c>
      <c r="F15" s="5">
        <v>1</v>
      </c>
      <c r="G15" s="5">
        <v>0.15</v>
      </c>
      <c r="H15" s="5">
        <v>6.4</v>
      </c>
      <c r="I15" s="5"/>
      <c r="J15" s="5">
        <v>4.9</v>
      </c>
      <c r="K15" s="5">
        <f t="shared" si="5"/>
        <v>4.9</v>
      </c>
      <c r="L15" s="5">
        <f t="shared" si="6"/>
        <v>-4.9</v>
      </c>
      <c r="M15" s="5">
        <f t="shared" si="3"/>
        <v>-31.36</v>
      </c>
      <c r="N15" s="12" t="e">
        <f t="shared" si="7"/>
        <v>#DIV/0!</v>
      </c>
      <c r="O15" s="18"/>
      <c r="P15" s="19"/>
      <c r="Q15" s="23"/>
      <c r="R15" s="13"/>
      <c r="S15" s="24"/>
    </row>
    <row r="16" ht="100.5" customHeight="1" spans="1:19">
      <c r="A16" s="5"/>
      <c r="B16" s="4"/>
      <c r="C16" s="5">
        <v>0</v>
      </c>
      <c r="D16" s="5">
        <v>0</v>
      </c>
      <c r="E16" s="4" t="s">
        <v>18</v>
      </c>
      <c r="F16" s="5">
        <v>1</v>
      </c>
      <c r="G16" s="5">
        <v>0.15</v>
      </c>
      <c r="H16" s="5">
        <v>6.4</v>
      </c>
      <c r="I16" s="5"/>
      <c r="J16" s="5">
        <v>4.9</v>
      </c>
      <c r="K16" s="5">
        <f t="shared" si="5"/>
        <v>4.9</v>
      </c>
      <c r="L16" s="5">
        <f t="shared" si="6"/>
        <v>-4.9</v>
      </c>
      <c r="M16" s="5">
        <f t="shared" si="3"/>
        <v>-31.36</v>
      </c>
      <c r="N16" s="12" t="e">
        <f t="shared" si="7"/>
        <v>#DIV/0!</v>
      </c>
      <c r="O16" s="18"/>
      <c r="P16" s="19"/>
      <c r="Q16" s="23"/>
      <c r="R16" s="13"/>
      <c r="S16" s="24"/>
    </row>
    <row r="17" ht="100.5" customHeight="1" spans="1:19">
      <c r="A17" s="5"/>
      <c r="B17" s="4" t="s">
        <v>36</v>
      </c>
      <c r="C17" s="5">
        <v>14.99</v>
      </c>
      <c r="D17" s="5">
        <v>22</v>
      </c>
      <c r="E17" s="4" t="s">
        <v>18</v>
      </c>
      <c r="F17" s="5">
        <v>1</v>
      </c>
      <c r="G17" s="5">
        <v>0.15</v>
      </c>
      <c r="H17" s="5">
        <v>6.4</v>
      </c>
      <c r="I17" s="5">
        <v>2</v>
      </c>
      <c r="J17" s="5">
        <v>3.31</v>
      </c>
      <c r="K17" s="5">
        <f t="shared" si="5"/>
        <v>5.5585</v>
      </c>
      <c r="L17" s="5">
        <f t="shared" si="6"/>
        <v>9.4315</v>
      </c>
      <c r="M17" s="5">
        <f t="shared" si="3"/>
        <v>36.3616</v>
      </c>
      <c r="N17" s="12">
        <f t="shared" si="7"/>
        <v>0.379019346230821</v>
      </c>
      <c r="O17" s="18" t="s">
        <v>37</v>
      </c>
      <c r="P17" s="19" t="s">
        <v>38</v>
      </c>
      <c r="Q17" s="23" t="s">
        <v>35</v>
      </c>
      <c r="R17" s="13" t="s">
        <v>39</v>
      </c>
      <c r="S17" s="24"/>
    </row>
    <row r="18" ht="100.5" customHeight="1" spans="1:19">
      <c r="A18" s="5"/>
      <c r="B18" s="4"/>
      <c r="C18" s="5">
        <v>79.99</v>
      </c>
      <c r="D18" s="5">
        <f>85+27+31+22</f>
        <v>165</v>
      </c>
      <c r="E18" s="4" t="s">
        <v>18</v>
      </c>
      <c r="F18" s="5">
        <v>3</v>
      </c>
      <c r="G18" s="5">
        <v>0.15</v>
      </c>
      <c r="H18" s="5">
        <v>6.4</v>
      </c>
      <c r="I18" s="5">
        <v>11</v>
      </c>
      <c r="J18" s="5">
        <v>6</v>
      </c>
      <c r="K18" s="5">
        <f t="shared" si="5"/>
        <v>17.9985</v>
      </c>
      <c r="L18" s="5">
        <f t="shared" si="6"/>
        <v>61.9915</v>
      </c>
      <c r="M18" s="5">
        <f t="shared" si="3"/>
        <v>220.7456</v>
      </c>
      <c r="N18" s="12">
        <f t="shared" si="7"/>
        <v>0.431197649706213</v>
      </c>
      <c r="O18" s="18"/>
      <c r="P18" s="19"/>
      <c r="Q18" s="23"/>
      <c r="R18" s="13"/>
      <c r="S18" s="24"/>
    </row>
    <row r="19" ht="100.5" customHeight="1" spans="1:19">
      <c r="A19" s="5"/>
      <c r="B19" s="4"/>
      <c r="C19" s="5">
        <v>39.99</v>
      </c>
      <c r="D19" s="5">
        <f>30+40+22</f>
        <v>92</v>
      </c>
      <c r="E19" s="4" t="s">
        <v>18</v>
      </c>
      <c r="F19" s="5">
        <v>1</v>
      </c>
      <c r="G19" s="5">
        <v>0.15</v>
      </c>
      <c r="H19" s="5">
        <v>6.4</v>
      </c>
      <c r="I19" s="5">
        <v>10</v>
      </c>
      <c r="J19" s="5">
        <v>5</v>
      </c>
      <c r="K19" s="5">
        <f t="shared" si="5"/>
        <v>10.9985</v>
      </c>
      <c r="L19" s="5">
        <f t="shared" si="6"/>
        <v>28.9915</v>
      </c>
      <c r="M19" s="5">
        <f t="shared" si="3"/>
        <v>83.5456</v>
      </c>
      <c r="N19" s="12">
        <f t="shared" si="7"/>
        <v>0.326431607901976</v>
      </c>
      <c r="O19" s="18" t="s">
        <v>72</v>
      </c>
      <c r="P19" s="19"/>
      <c r="Q19" s="23"/>
      <c r="R19" s="13"/>
      <c r="S19" s="24"/>
    </row>
    <row r="20" spans="1:17">
      <c r="A20" s="5"/>
      <c r="B20" s="4"/>
      <c r="C20" s="5">
        <v>0</v>
      </c>
      <c r="D20" s="5">
        <v>0</v>
      </c>
      <c r="E20" s="4" t="s">
        <v>18</v>
      </c>
      <c r="F20" s="5">
        <v>1</v>
      </c>
      <c r="G20" s="5">
        <v>0.15</v>
      </c>
      <c r="H20" s="5">
        <v>6.4</v>
      </c>
      <c r="I20" s="5"/>
      <c r="J20" s="5">
        <v>4.9</v>
      </c>
      <c r="K20" s="5">
        <f t="shared" si="5"/>
        <v>4.9</v>
      </c>
      <c r="L20" s="5">
        <f t="shared" si="6"/>
        <v>-4.9</v>
      </c>
      <c r="M20" s="5">
        <f t="shared" si="3"/>
        <v>-31.36</v>
      </c>
      <c r="N20" s="12" t="e">
        <f t="shared" si="7"/>
        <v>#DIV/0!</v>
      </c>
      <c r="O20" s="18"/>
      <c r="P20" s="19"/>
      <c r="Q20" s="22"/>
    </row>
    <row r="21" spans="1:17">
      <c r="A21" s="5"/>
      <c r="B21" s="4"/>
      <c r="C21" s="5">
        <v>0</v>
      </c>
      <c r="D21" s="5">
        <v>0</v>
      </c>
      <c r="E21" s="4" t="s">
        <v>18</v>
      </c>
      <c r="F21" s="5">
        <v>1</v>
      </c>
      <c r="G21" s="5">
        <v>0.15</v>
      </c>
      <c r="H21" s="5">
        <v>6.4</v>
      </c>
      <c r="I21" s="5"/>
      <c r="J21" s="5">
        <v>4.9</v>
      </c>
      <c r="K21" s="5">
        <f t="shared" si="5"/>
        <v>4.9</v>
      </c>
      <c r="L21" s="5">
        <f t="shared" si="6"/>
        <v>-4.9</v>
      </c>
      <c r="M21" s="5">
        <f t="shared" si="3"/>
        <v>-31.36</v>
      </c>
      <c r="N21" s="12" t="e">
        <f t="shared" si="7"/>
        <v>#DIV/0!</v>
      </c>
      <c r="O21" s="18"/>
      <c r="P21" s="19"/>
      <c r="Q21" s="22"/>
    </row>
    <row r="22" spans="1:17">
      <c r="A22" s="5"/>
      <c r="B22" s="4"/>
      <c r="C22" s="5">
        <v>0</v>
      </c>
      <c r="D22" s="5">
        <v>0</v>
      </c>
      <c r="E22" s="4" t="s">
        <v>18</v>
      </c>
      <c r="F22" s="5">
        <v>1</v>
      </c>
      <c r="G22" s="5">
        <v>0.15</v>
      </c>
      <c r="H22" s="5">
        <v>6.4</v>
      </c>
      <c r="I22" s="5"/>
      <c r="J22" s="5">
        <v>4.9</v>
      </c>
      <c r="K22" s="5">
        <f t="shared" si="5"/>
        <v>4.9</v>
      </c>
      <c r="L22" s="5">
        <f t="shared" si="6"/>
        <v>-4.9</v>
      </c>
      <c r="M22" s="5">
        <f t="shared" si="3"/>
        <v>-31.36</v>
      </c>
      <c r="N22" s="12" t="e">
        <f t="shared" si="7"/>
        <v>#DIV/0!</v>
      </c>
      <c r="O22" s="18"/>
      <c r="P22" s="19"/>
      <c r="Q22" s="22"/>
    </row>
  </sheetData>
  <conditionalFormatting sqref="M15">
    <cfRule type="cellIs" dxfId="0" priority="5" operator="greaterThan">
      <formula>40</formula>
    </cfRule>
  </conditionalFormatting>
  <conditionalFormatting sqref="M16">
    <cfRule type="cellIs" dxfId="0" priority="4" operator="greaterThan">
      <formula>40</formula>
    </cfRule>
  </conditionalFormatting>
  <conditionalFormatting sqref="M17">
    <cfRule type="cellIs" dxfId="0" priority="3" operator="greaterThan">
      <formula>40</formula>
    </cfRule>
  </conditionalFormatting>
  <conditionalFormatting sqref="M18">
    <cfRule type="cellIs" dxfId="0" priority="2" operator="greaterThan">
      <formula>40</formula>
    </cfRule>
  </conditionalFormatting>
  <conditionalFormatting sqref="M19">
    <cfRule type="cellIs" dxfId="0" priority="1" operator="greaterThan">
      <formula>40</formula>
    </cfRule>
  </conditionalFormatting>
  <conditionalFormatting sqref="M8:M9">
    <cfRule type="cellIs" dxfId="0" priority="9" operator="greaterThan">
      <formula>40</formula>
    </cfRule>
  </conditionalFormatting>
  <conditionalFormatting sqref="M10:M14">
    <cfRule type="cellIs" dxfId="0" priority="8" operator="greaterThan">
      <formula>40</formula>
    </cfRule>
  </conditionalFormatting>
  <conditionalFormatting sqref="M2:M7 M20:M22">
    <cfRule type="cellIs" dxfId="0" priority="14" operator="greaterThan">
      <formula>40</formula>
    </cfRule>
  </conditionalFormatting>
  <dataValidations count="3">
    <dataValidation type="list" allowBlank="1" showInputMessage="1" showErrorMessage="1" sqref="G17 G2:G16 G18:G22">
      <formula1>"0.15,0.08"</formula1>
    </dataValidation>
    <dataValidation type="list" allowBlank="1" showInputMessage="1" showErrorMessage="1" sqref="E17 E2:E16 E18:E22">
      <formula1>"小,大,超大"</formula1>
    </dataValidation>
    <dataValidation type="list" allowBlank="1" showInputMessage="1" showErrorMessage="1" sqref="F17 F2:F16 F18:F22">
      <formula1>"1,2,3,4,5,6,7,8,9,10,11,12,13"</formula1>
    </dataValidation>
  </dataValidations>
  <hyperlinks>
    <hyperlink ref="P2" r:id="rId2" display="https://detail.1688.com/offer/626307006110.html?spm=a360q.8274423.0.0.49c84c9aI9zju2"/>
    <hyperlink ref="O2" r:id="rId3" display="https://www.amazon.com/Distributor-MATOW-Portafilter-Adjustable-Professional/dp/B07ZT42HZF/ref=zg_bs_3242820011_6?_encoding=UTF8&amp;psc=1&amp;refRID=E46ANYBTC9HHXFF60H9C"/>
    <hyperlink ref="O7" r:id="rId4" display="https://www.amazon.com/Hands-Free-MATOW-Grinder-Breville-Portafilters/dp/B08WLN3JXY/ref=sr_1_8?crid=2GFZ7999AM8QP&amp;dchild=1&amp;keywords=dosing+funnel&amp;qid=1621329519&amp;sprefix=dosing+fun%2Caps%2C618&amp;sr=8-8" tooltip="https://www.amazon.com/Hands-Free-MATOW-Grinder-Breville-Portafilters/dp/B08WLN3JXY/ref=sr_1_8?crid=2GFZ7999AM8QP&amp;dchild=1&amp;keywords=dosing+funnel&amp;qid=1621329519&amp;sprefix=dosing+fun%2Caps%2C618&amp;sr=8-8"/>
    <hyperlink ref="O10" r:id="rId5" display="https://www.amazon.com/Wingjip-Calibrated-Adjustable-Ergonomics-Restaurant/dp/B07ZR3NNGR/ref=sr_1_17_sspa?dchild=1&amp;keywords=coffee%2Btamper&amp;qid=1621330092&amp;sr=8-17-spons&amp;spLa=ZW5jcnlwdGVkUXVhbGlmaWVyPUEzSThOQlVPRExORVQ4JmVuY3J5cHRlZElkPUEwMzMzMzE1MVpSVUNKQjA2Q0hFQSZlbmNyeXB0ZWRBZElkPUEwMDIzODQzMkNFM1FZUFFFRUFVRyZ3aWRnZXROYW1lPXNwX210ZiZhY3Rpb249Y2xpY2tSZWRpcmVjdCZkb05vdExvZ0NsaWNrPXRydWU&amp;th=1"/>
    <hyperlink ref="O9" r:id="rId6" display="https://www.amazon.com/Stainless-Sniffing-Espresso-Machine-Portafilter/dp/B08ZCJN779/ref=zg_bs_3242820011_86?_encoding=UTF8&amp;refRID=2BSH46JCK4JDHPPF9CSW&amp;th=1"/>
    <hyperlink ref="O12" r:id="rId7" display="https://www.amazon.com/Espresso-Stainless-Replacement-Portafilter-Baristas/dp/B08XQ4L4KG/ref=zg_bs_3242820011_89?_encoding=UTF8&amp;refRID=2BSH46JCK4JDHPPF9CSW&amp;th=1"/>
    <hyperlink ref="O14" r:id="rId8" display="https://www.amazon.com/West-Coast-Chef-Manual-Grinder/dp/B08HK6PRYG/ref=zg_bs_14092841_34?_encoding=UTF8&amp;psc=1&amp;refRID=8HRVZQES9EM41S36WCXB"/>
    <hyperlink ref="O8" r:id="rId9" display="https://www.amazon.com/dp/B08G876HQH/ref=sspa_dk_detail_1?psc=1&amp;pd_rd_i=B08G876HQH&amp;pd_rd_w=aTDkT&amp;pf_rd_p=7771f1a2-d77a-4098-a19e-6d9a1e65f44d&amp;pd_rd_wg=S6B4M&amp;pf_rd_r=ZZK2961ENF2NJGZ5TXSR&amp;pd_rd_r=679213a6-1659-4fba-9748-4582cfed66b1&amp;spLa=ZW5jcnlwdGVkUXVhbGlmaWVyPUEyNkZYTlZDQThHWkJXJmVuY3J5cHRlZElkPUEwNTc2Mzg5MVczQjk4UVJZWFVFUSZlbmNyeXB0ZWRBZElkPUEwMTgyNzE0MVcwRFVaQ1lVRFIxNSZ3aWRnZXROYW1lPXNwX2RldGFpbCZhY3Rpb249Y2xpY2tSZWRpcmVjdCZkb05vdExvZ0NsaWNrPXRydWU=" tooltip="https://www.amazon.com/dp/B08G876HQH/ref=sspa_dk_detail_1?psc=1&amp;pd_rd_i=B08G876HQH&amp;pd_rd_w=aTDkT&amp;pf_rd_p=7771f1a2-d77a-4098-a19e-6d9a1e65f44d&amp;pd_rd_wg=S6B4M&amp;pf_rd_r=ZZK2961ENF2NJGZ5TXSR&amp;pd_rd_r=679213a6-1659-4fba-9748-4582cfed66b1&amp;spLa=ZW5jcnlwdGVkUXVhbGl"/>
    <hyperlink ref="O6" r:id="rId10" display="https://www.amazon.com/dp/B08MX9SDNY/ref=sspa_dk_detail_0?psc=1&amp;pd_rd_i=B08MX9SDNY&amp;pd_rd_w=yVD9V&amp;pf_rd_p=7771f1a2-d77a-4098-a19e-6d9a1e65f44d&amp;pd_rd_wg=ZmZlx&amp;pf_rd_r=6SGGWSPS3W6RHV20RF38&amp;pd_rd_r=6e50c51c-d584-4889-97ba-caa00c060bdd&amp;spLa=ZW5jcnlwdGVkUXVhbGlmaWVyPUExUlY4M1NHMUhSWUlYJmVuY3J5cHRlZElkPUEwNDg5NTQ2QTVZMlFBTExaWlRJJmVuY3J5cHRlZEFkSWQ9QTAxODcxMzMxNUdOR0pOMEtWMlpXJndpZGdldE5hbWU9c3BfZGV0YWlsJmFjdGlvbj1jbGlja1JlZGlyZWN0JmRvTm90TG9nQ2xpY2s9dHJ1ZQ=="/>
    <hyperlink ref="O17" r:id="rId10" display="https://www.amazon.com/dp/B08MX9SDNY/ref=sspa_dk_detail_0?psc=1&amp;pd_rd_i=B08MX9SDNY&amp;pd_rd_w=yVD9V&amp;pf_rd_p=7771f1a2-d77a-4098-a19e-6d9a1e65f44d&amp;pd_rd_wg=ZmZlx&amp;pf_rd_r=6SGGWSPS3W6RHV20RF38&amp;pd_rd_r=6e50c51c-d584-4889-97ba-caa00c060bdd&amp;spLa=ZW5jcnlwdGVkUXVhbGlmaWVyPUExUlY4M1NHMUhSWUlYJmVuY3J5cHRlZElkPUEwNDg5NTQ2QTVZMlFBTExaWlRJJmVuY3J5cHRlZEFkSWQ9QTAxODcxMzMxNUdOR0pOMEtWMlpXJndpZGdldE5hbWU9c3BfZGV0YWlsJmFjdGlvbj1jbGlja1JlZGlyZWN0JmRvTm90TG9nQ2xpY2s9dHJ1ZQ=="/>
  </hyperlink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workbookViewId="0">
      <selection activeCell="E3" sqref="E3"/>
    </sheetView>
  </sheetViews>
  <sheetFormatPr defaultColWidth="9" defaultRowHeight="13.5" outlineLevelRow="3" outlineLevelCol="2"/>
  <cols>
    <col min="1" max="1" width="23.375" style="13" customWidth="1"/>
    <col min="2" max="2" width="31.75" customWidth="1"/>
    <col min="3" max="3" width="20.125" customWidth="1"/>
  </cols>
  <sheetData>
    <row r="1" ht="67.5" spans="1:3">
      <c r="A1" s="13" t="s">
        <v>73</v>
      </c>
      <c r="B1" t="s">
        <v>74</v>
      </c>
      <c r="C1" s="14" t="s">
        <v>75</v>
      </c>
    </row>
    <row r="2" ht="67.5" spans="1:3">
      <c r="A2" s="13" t="s">
        <v>76</v>
      </c>
      <c r="B2" s="14" t="s">
        <v>77</v>
      </c>
      <c r="C2" s="14" t="s">
        <v>78</v>
      </c>
    </row>
    <row r="3" ht="54" spans="1:3">
      <c r="A3" s="13" t="s">
        <v>79</v>
      </c>
      <c r="B3" t="s">
        <v>80</v>
      </c>
      <c r="C3" s="14" t="s">
        <v>81</v>
      </c>
    </row>
    <row r="4" ht="67.5" spans="1:3">
      <c r="A4" s="13" t="s">
        <v>82</v>
      </c>
      <c r="B4" t="s">
        <v>83</v>
      </c>
      <c r="C4" s="14" t="s">
        <v>84</v>
      </c>
    </row>
  </sheetData>
  <pageMargins left="0.7" right="0.7" top="0.75" bottom="0.75" header="0.3" footer="0.3"/>
  <pageSetup paperSize="9" orientation="portrait" horizontalDpi="3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B22" sqref="B22"/>
    </sheetView>
  </sheetViews>
  <sheetFormatPr defaultColWidth="9" defaultRowHeight="13.5"/>
  <cols>
    <col min="1" max="1" width="33" customWidth="1"/>
    <col min="2" max="2" width="28" style="1" customWidth="1"/>
    <col min="3" max="3" width="8.375" customWidth="1"/>
    <col min="4" max="4" width="8.875" customWidth="1"/>
    <col min="5" max="5" width="10.25" customWidth="1"/>
    <col min="6" max="6" width="11.625" customWidth="1"/>
    <col min="7" max="7" width="10.25" customWidth="1"/>
    <col min="9" max="9" width="11.5" customWidth="1"/>
    <col min="10" max="10" width="11.625" customWidth="1"/>
    <col min="11" max="11" width="13.375" customWidth="1"/>
  </cols>
  <sheetData>
    <row r="1" ht="42.75" spans="1:12">
      <c r="A1" s="2" t="s">
        <v>85</v>
      </c>
      <c r="B1" s="2" t="s">
        <v>86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10</v>
      </c>
      <c r="J1" s="3" t="s">
        <v>11</v>
      </c>
      <c r="K1" s="11" t="s">
        <v>12</v>
      </c>
      <c r="L1" s="11" t="s">
        <v>13</v>
      </c>
    </row>
    <row r="2" spans="1:12">
      <c r="A2" s="4" t="s">
        <v>87</v>
      </c>
      <c r="B2" s="4">
        <v>30</v>
      </c>
      <c r="C2" s="5">
        <v>13.99</v>
      </c>
      <c r="D2" s="5">
        <f>11+2*2.5</f>
        <v>16</v>
      </c>
      <c r="E2" s="4" t="s">
        <v>18</v>
      </c>
      <c r="F2" s="5">
        <v>1</v>
      </c>
      <c r="G2" s="5">
        <v>0.15</v>
      </c>
      <c r="H2" s="5">
        <v>6.4</v>
      </c>
      <c r="I2" s="5">
        <f t="shared" ref="I2" si="0">IF(E2="小",2.5,IF(E2="大",3.48,8.64))+G2*C2</f>
        <v>5.5785</v>
      </c>
      <c r="J2" s="5">
        <f t="shared" ref="J2" si="1">C2-I2</f>
        <v>8.4115</v>
      </c>
      <c r="K2" s="5">
        <f t="shared" ref="K2" si="2">J2*H2-D2</f>
        <v>37.8336</v>
      </c>
      <c r="L2" s="12">
        <f t="shared" ref="L2" si="3">K2/(C2*H2)</f>
        <v>0.422551822730522</v>
      </c>
    </row>
    <row r="3" spans="1:12">
      <c r="A3" s="4" t="s">
        <v>88</v>
      </c>
      <c r="B3" s="4">
        <v>30</v>
      </c>
      <c r="C3" s="5">
        <v>18.99</v>
      </c>
      <c r="D3" s="5">
        <f>2*11</f>
        <v>22</v>
      </c>
      <c r="E3" s="4" t="s">
        <v>18</v>
      </c>
      <c r="F3" s="5">
        <v>1</v>
      </c>
      <c r="G3" s="5">
        <v>0.15</v>
      </c>
      <c r="H3" s="5">
        <v>6.4</v>
      </c>
      <c r="I3" s="5">
        <f t="shared" ref="I3:I8" si="4">IF(E3="小",2.5,IF(E3="大",3.48,8.64))+G3*C3</f>
        <v>6.3285</v>
      </c>
      <c r="J3" s="5">
        <f t="shared" ref="J3:J8" si="5">C3-I3</f>
        <v>12.6615</v>
      </c>
      <c r="K3" s="5">
        <f t="shared" ref="K3:K8" si="6">J3*H3-D3</f>
        <v>59.0336</v>
      </c>
      <c r="L3" s="12">
        <f t="shared" ref="L3:L8" si="7">K3/(C3*H3)</f>
        <v>0.485729331226961</v>
      </c>
    </row>
    <row r="4" spans="1:12">
      <c r="A4" s="6" t="s">
        <v>89</v>
      </c>
      <c r="B4" s="4">
        <v>25</v>
      </c>
      <c r="C4" s="5">
        <v>7.99</v>
      </c>
      <c r="D4" s="5">
        <f>2*1.5+2*2.5</f>
        <v>8</v>
      </c>
      <c r="E4" s="4" t="s">
        <v>18</v>
      </c>
      <c r="F4" s="5">
        <v>1</v>
      </c>
      <c r="G4" s="5">
        <v>0.15</v>
      </c>
      <c r="H4" s="5">
        <v>6.4</v>
      </c>
      <c r="I4" s="5">
        <f t="shared" si="4"/>
        <v>4.6785</v>
      </c>
      <c r="J4" s="5">
        <f t="shared" si="5"/>
        <v>3.3115</v>
      </c>
      <c r="K4" s="5">
        <f t="shared" si="6"/>
        <v>13.1936</v>
      </c>
      <c r="L4" s="12">
        <f t="shared" si="7"/>
        <v>0.258010012515645</v>
      </c>
    </row>
    <row r="5" spans="1:12">
      <c r="A5" s="6" t="s">
        <v>90</v>
      </c>
      <c r="B5" s="4">
        <v>25</v>
      </c>
      <c r="C5" s="5">
        <v>9.99</v>
      </c>
      <c r="D5" s="5">
        <f>4*1.5+2*2.5</f>
        <v>11</v>
      </c>
      <c r="E5" s="4" t="s">
        <v>18</v>
      </c>
      <c r="F5" s="5">
        <v>1</v>
      </c>
      <c r="G5" s="5">
        <v>0.15</v>
      </c>
      <c r="H5" s="5">
        <v>6.4</v>
      </c>
      <c r="I5" s="5">
        <f t="shared" si="4"/>
        <v>4.9785</v>
      </c>
      <c r="J5" s="5">
        <f t="shared" si="5"/>
        <v>5.0115</v>
      </c>
      <c r="K5" s="5">
        <f t="shared" si="6"/>
        <v>21.0736</v>
      </c>
      <c r="L5" s="12">
        <f t="shared" si="7"/>
        <v>0.329604604604605</v>
      </c>
    </row>
    <row r="6" spans="1:12">
      <c r="A6" s="7" t="s">
        <v>91</v>
      </c>
      <c r="B6" s="4"/>
      <c r="C6" s="5">
        <v>6.99</v>
      </c>
      <c r="D6" s="5">
        <f>6*1.5</f>
        <v>9</v>
      </c>
      <c r="E6" s="4" t="s">
        <v>18</v>
      </c>
      <c r="F6" s="5">
        <v>1</v>
      </c>
      <c r="G6" s="5">
        <v>0.15</v>
      </c>
      <c r="H6" s="5">
        <v>6.4</v>
      </c>
      <c r="I6" s="5">
        <f t="shared" si="4"/>
        <v>4.5285</v>
      </c>
      <c r="J6" s="5">
        <f t="shared" si="5"/>
        <v>2.4615</v>
      </c>
      <c r="K6" s="5">
        <f t="shared" si="6"/>
        <v>6.7536</v>
      </c>
      <c r="L6" s="12">
        <f t="shared" si="7"/>
        <v>0.150965665236052</v>
      </c>
    </row>
    <row r="7" spans="1:12">
      <c r="A7" s="4" t="s">
        <v>92</v>
      </c>
      <c r="B7" s="4">
        <v>30</v>
      </c>
      <c r="C7" s="5">
        <v>19.99</v>
      </c>
      <c r="D7" s="5">
        <f>18+2*2.5</f>
        <v>23</v>
      </c>
      <c r="E7" s="4" t="s">
        <v>18</v>
      </c>
      <c r="F7" s="5">
        <v>1</v>
      </c>
      <c r="G7" s="5">
        <v>0.15</v>
      </c>
      <c r="H7" s="5">
        <v>6.4</v>
      </c>
      <c r="I7" s="5">
        <f t="shared" si="4"/>
        <v>6.4785</v>
      </c>
      <c r="J7" s="5">
        <f t="shared" si="5"/>
        <v>13.5115</v>
      </c>
      <c r="K7" s="5">
        <f t="shared" si="6"/>
        <v>63.4736</v>
      </c>
      <c r="L7" s="12">
        <f t="shared" si="7"/>
        <v>0.496135567783892</v>
      </c>
    </row>
    <row r="8" spans="1:12">
      <c r="A8" s="4" t="s">
        <v>93</v>
      </c>
      <c r="B8" s="4">
        <v>30</v>
      </c>
      <c r="C8" s="5">
        <v>29.99</v>
      </c>
      <c r="D8" s="5">
        <f>2*18</f>
        <v>36</v>
      </c>
      <c r="E8" s="4" t="s">
        <v>18</v>
      </c>
      <c r="F8" s="5">
        <v>1</v>
      </c>
      <c r="G8" s="5">
        <v>0.15</v>
      </c>
      <c r="H8" s="5">
        <v>6.4</v>
      </c>
      <c r="I8" s="5">
        <f t="shared" si="4"/>
        <v>7.9785</v>
      </c>
      <c r="J8" s="5">
        <f t="shared" si="5"/>
        <v>22.0115</v>
      </c>
      <c r="K8" s="5">
        <f t="shared" si="6"/>
        <v>104.8736</v>
      </c>
      <c r="L8" s="12">
        <f t="shared" si="7"/>
        <v>0.546398799599866</v>
      </c>
    </row>
    <row r="9" spans="1:12">
      <c r="A9" s="6" t="s">
        <v>94</v>
      </c>
      <c r="B9" s="4">
        <v>27</v>
      </c>
      <c r="C9" s="5">
        <v>19.99</v>
      </c>
      <c r="D9" s="5">
        <f>23+2*2.5+2*1.5</f>
        <v>31</v>
      </c>
      <c r="E9" s="4" t="s">
        <v>18</v>
      </c>
      <c r="F9" s="5">
        <v>2</v>
      </c>
      <c r="G9" s="5">
        <v>0.15</v>
      </c>
      <c r="H9" s="5">
        <v>6.4</v>
      </c>
      <c r="I9" s="5">
        <f>IF(E9="小",2.5*F9,IF(E9="大",3.48*F9,8.64*F9))+G9*C9</f>
        <v>9.9585</v>
      </c>
      <c r="J9" s="5">
        <f t="shared" ref="J9" si="8">C9-I9</f>
        <v>10.0315</v>
      </c>
      <c r="K9" s="5">
        <f t="shared" ref="K9" si="9">J9*H9-D9</f>
        <v>33.2016</v>
      </c>
      <c r="L9" s="12">
        <f t="shared" ref="L9" si="10">K9/(C9*H9)</f>
        <v>0.259517258629315</v>
      </c>
    </row>
    <row r="10" spans="1:12">
      <c r="A10" s="4" t="s">
        <v>95</v>
      </c>
      <c r="B10" s="4">
        <v>20</v>
      </c>
      <c r="C10" s="5">
        <v>69.99</v>
      </c>
      <c r="D10" s="5">
        <f>120+34+38</f>
        <v>192</v>
      </c>
      <c r="E10" s="4" t="s">
        <v>18</v>
      </c>
      <c r="F10" s="5">
        <v>2</v>
      </c>
      <c r="G10" s="5">
        <v>0.15</v>
      </c>
      <c r="H10" s="5">
        <v>6.4</v>
      </c>
      <c r="I10" s="5">
        <f>IF(E10="小",2.5*F10,IF(E10="大",3.48*F10,8.64*F10))+G10*C10</f>
        <v>17.4585</v>
      </c>
      <c r="J10" s="5">
        <f t="shared" ref="J10" si="11">C10-I10</f>
        <v>52.5315</v>
      </c>
      <c r="K10" s="5">
        <f t="shared" ref="K10" si="12">J10*H10-D10</f>
        <v>144.2016</v>
      </c>
      <c r="L10" s="12">
        <f t="shared" ref="L10" si="13">K10/(C10*H10)</f>
        <v>0.321924560651522</v>
      </c>
    </row>
    <row r="12" spans="1:2">
      <c r="A12" s="8" t="s">
        <v>96</v>
      </c>
      <c r="B12" s="9" t="s">
        <v>97</v>
      </c>
    </row>
    <row r="13" spans="1:2">
      <c r="A13" s="8" t="s">
        <v>98</v>
      </c>
      <c r="B13" s="1">
        <v>654</v>
      </c>
    </row>
    <row r="14" spans="1:2">
      <c r="A14" s="8" t="s">
        <v>99</v>
      </c>
      <c r="B14" s="1">
        <v>153</v>
      </c>
    </row>
    <row r="15" spans="1:2">
      <c r="A15" s="8" t="s">
        <v>100</v>
      </c>
      <c r="B15" s="9" t="s">
        <v>101</v>
      </c>
    </row>
    <row r="16" spans="1:2">
      <c r="A16" s="10" t="s">
        <v>102</v>
      </c>
      <c r="B16" s="1">
        <v>27</v>
      </c>
    </row>
    <row r="17" spans="1:2">
      <c r="A17" s="8" t="s">
        <v>103</v>
      </c>
      <c r="B17" s="1">
        <v>21</v>
      </c>
    </row>
    <row r="18" spans="1:2">
      <c r="A18" s="8" t="s">
        <v>104</v>
      </c>
      <c r="B18" s="9" t="s">
        <v>105</v>
      </c>
    </row>
  </sheetData>
  <conditionalFormatting sqref="K2:K10">
    <cfRule type="cellIs" dxfId="0" priority="2" operator="greaterThan">
      <formula>40</formula>
    </cfRule>
  </conditionalFormatting>
  <dataValidations count="3">
    <dataValidation type="list" allowBlank="1" showInputMessage="1" showErrorMessage="1" sqref="G2:G10">
      <formula1>"0.15,0.08"</formula1>
    </dataValidation>
    <dataValidation type="list" allowBlank="1" showInputMessage="1" showErrorMessage="1" sqref="E2:E10">
      <formula1>"小,大,超大"</formula1>
    </dataValidation>
    <dataValidation type="list" allowBlank="1" showInputMessage="1" showErrorMessage="1" sqref="F2:F10">
      <formula1>"1,2,3,4,5,6,7,8,9,10,11,12,13"</formula1>
    </dataValidation>
  </dataValidation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5月</vt:lpstr>
      <vt:lpstr>6月</vt:lpstr>
      <vt:lpstr>动物世界地图</vt:lpstr>
      <vt:lpstr>倒酒器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陈可瀚</cp:lastModifiedBy>
  <dcterms:created xsi:type="dcterms:W3CDTF">2020-09-01T03:00:00Z</dcterms:created>
  <dcterms:modified xsi:type="dcterms:W3CDTF">2021-05-28T07:15:59Z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BCE3C5EFB2514882998064A8128404D7</vt:lpwstr>
  </property>
</Properties>
</file>