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/>
  <mc:AlternateContent xmlns:mc="http://schemas.openxmlformats.org/markup-compatibility/2006">
    <mc:Choice Requires="x15">
      <x15ac:absPath xmlns:x15ac="http://schemas.microsoft.com/office/spreadsheetml/2010/11/ac" url="D:\0-for work\展翅上腾\"/>
    </mc:Choice>
  </mc:AlternateContent>
  <xr:revisionPtr revIDLastSave="0" documentId="13_ncr:1_{1EDC825D-D0B5-40F1-BB84-8772D92A9C2C}" xr6:coauthVersionLast="46" xr6:coauthVersionMax="46" xr10:uidLastSave="{00000000-0000-0000-0000-000000000000}"/>
  <bookViews>
    <workbookView xWindow="-120" yWindow="-120" windowWidth="20730" windowHeight="11160" activeTab="2" xr2:uid="{00000000-000D-0000-FFFF-FFFF00000000}"/>
  </bookViews>
  <sheets>
    <sheet name="十一月" sheetId="15" r:id="rId1"/>
    <sheet name="十二月" sheetId="16" r:id="rId2"/>
    <sheet name="一月" sheetId="20" r:id="rId3"/>
    <sheet name="动物世界地图" sheetId="17" r:id="rId4"/>
    <sheet name="倒酒器" sheetId="18" r:id="rId5"/>
  </sheets>
  <definedNames>
    <definedName name="_xlnm._FilterDatabase" localSheetId="1" hidden="1">十二月!$A$1:$O$2</definedName>
  </definedNames>
  <calcPr calcId="181029"/>
</workbook>
</file>

<file path=xl/calcChain.xml><?xml version="1.0" encoding="utf-8"?>
<calcChain xmlns="http://schemas.openxmlformats.org/spreadsheetml/2006/main">
  <c r="D3" i="20" l="1"/>
  <c r="D7" i="20"/>
  <c r="D10" i="20"/>
  <c r="I10" i="20"/>
  <c r="J10" i="20" s="1"/>
  <c r="D9" i="20"/>
  <c r="D8" i="20"/>
  <c r="I8" i="20"/>
  <c r="J8" i="20" s="1"/>
  <c r="I4" i="20"/>
  <c r="J4" i="20" s="1"/>
  <c r="D4" i="20"/>
  <c r="D5" i="18"/>
  <c r="I28" i="20"/>
  <c r="J28" i="20" s="1"/>
  <c r="K28" i="20" s="1"/>
  <c r="L28" i="20" s="1"/>
  <c r="I29" i="20"/>
  <c r="J29" i="20" s="1"/>
  <c r="K29" i="20" s="1"/>
  <c r="L29" i="20" s="1"/>
  <c r="I30" i="20"/>
  <c r="J30" i="20" s="1"/>
  <c r="K30" i="20" s="1"/>
  <c r="L30" i="20" s="1"/>
  <c r="I31" i="20"/>
  <c r="J31" i="20" s="1"/>
  <c r="K31" i="20" s="1"/>
  <c r="L31" i="20" s="1"/>
  <c r="I32" i="20"/>
  <c r="J32" i="20" s="1"/>
  <c r="K32" i="20" s="1"/>
  <c r="L32" i="20" s="1"/>
  <c r="I33" i="20"/>
  <c r="J33" i="20" s="1"/>
  <c r="K33" i="20" s="1"/>
  <c r="L33" i="20" s="1"/>
  <c r="I34" i="20"/>
  <c r="J34" i="20" s="1"/>
  <c r="K34" i="20" s="1"/>
  <c r="L34" i="20" s="1"/>
  <c r="I12" i="20"/>
  <c r="J12" i="20" s="1"/>
  <c r="K12" i="20" s="1"/>
  <c r="L12" i="20" s="1"/>
  <c r="I5" i="20"/>
  <c r="J5" i="20" s="1"/>
  <c r="K5" i="20" s="1"/>
  <c r="L5" i="20" s="1"/>
  <c r="I13" i="20"/>
  <c r="J13" i="20" s="1"/>
  <c r="I9" i="20"/>
  <c r="J9" i="20" s="1"/>
  <c r="I11" i="20"/>
  <c r="J11" i="20" s="1"/>
  <c r="K11" i="20" s="1"/>
  <c r="L11" i="20" s="1"/>
  <c r="I3" i="20"/>
  <c r="J3" i="20" s="1"/>
  <c r="I6" i="20"/>
  <c r="J6" i="20" s="1"/>
  <c r="K6" i="20" s="1"/>
  <c r="L6" i="20" s="1"/>
  <c r="I2" i="20"/>
  <c r="J2" i="20" s="1"/>
  <c r="K2" i="20" s="1"/>
  <c r="L2" i="20" s="1"/>
  <c r="I7" i="20"/>
  <c r="J7" i="20" s="1"/>
  <c r="K7" i="20" s="1"/>
  <c r="L7" i="20" s="1"/>
  <c r="I16" i="20"/>
  <c r="J16" i="20" s="1"/>
  <c r="K16" i="20" s="1"/>
  <c r="L16" i="20" s="1"/>
  <c r="I17" i="20"/>
  <c r="J17" i="20" s="1"/>
  <c r="K17" i="20" s="1"/>
  <c r="L17" i="20" s="1"/>
  <c r="I18" i="20"/>
  <c r="J18" i="20" s="1"/>
  <c r="K18" i="20" s="1"/>
  <c r="L18" i="20" s="1"/>
  <c r="I19" i="20"/>
  <c r="J19" i="20" s="1"/>
  <c r="K19" i="20" s="1"/>
  <c r="L19" i="20" s="1"/>
  <c r="I20" i="20"/>
  <c r="J20" i="20" s="1"/>
  <c r="K20" i="20" s="1"/>
  <c r="L20" i="20" s="1"/>
  <c r="I21" i="20"/>
  <c r="J21" i="20" s="1"/>
  <c r="K21" i="20" s="1"/>
  <c r="L21" i="20" s="1"/>
  <c r="I22" i="20"/>
  <c r="J22" i="20" s="1"/>
  <c r="K22" i="20" s="1"/>
  <c r="L22" i="20" s="1"/>
  <c r="I23" i="20"/>
  <c r="J23" i="20" s="1"/>
  <c r="K23" i="20" s="1"/>
  <c r="L23" i="20" s="1"/>
  <c r="I24" i="20"/>
  <c r="J24" i="20" s="1"/>
  <c r="K24" i="20" s="1"/>
  <c r="L24" i="20" s="1"/>
  <c r="I25" i="20"/>
  <c r="J25" i="20" s="1"/>
  <c r="K25" i="20" s="1"/>
  <c r="L25" i="20" s="1"/>
  <c r="I26" i="20"/>
  <c r="J26" i="20" s="1"/>
  <c r="K26" i="20" s="1"/>
  <c r="L26" i="20" s="1"/>
  <c r="I27" i="20"/>
  <c r="J27" i="20" s="1"/>
  <c r="K27" i="20" s="1"/>
  <c r="L27" i="20" s="1"/>
  <c r="K3" i="20" l="1"/>
  <c r="L3" i="20" s="1"/>
  <c r="K10" i="20"/>
  <c r="L10" i="20" s="1"/>
  <c r="K9" i="20"/>
  <c r="L9" i="20" s="1"/>
  <c r="K8" i="20"/>
  <c r="L8" i="20" s="1"/>
  <c r="K13" i="20"/>
  <c r="L13" i="20" s="1"/>
  <c r="K4" i="20"/>
  <c r="L4" i="20" s="1"/>
  <c r="D10" i="18"/>
  <c r="I10" i="18"/>
  <c r="J10" i="18" s="1"/>
  <c r="K10" i="18" s="1"/>
  <c r="L10" i="18" s="1"/>
  <c r="I9" i="18"/>
  <c r="D9" i="18" l="1"/>
  <c r="D8" i="18"/>
  <c r="D7" i="18"/>
  <c r="D6" i="18"/>
  <c r="D4" i="18"/>
  <c r="D3" i="18"/>
  <c r="D2" i="18"/>
  <c r="J9" i="18"/>
  <c r="I3" i="18"/>
  <c r="J3" i="18" s="1"/>
  <c r="I4" i="18"/>
  <c r="J4" i="18" s="1"/>
  <c r="I5" i="18"/>
  <c r="J5" i="18" s="1"/>
  <c r="I6" i="18"/>
  <c r="J6" i="18" s="1"/>
  <c r="I7" i="18"/>
  <c r="J7" i="18" s="1"/>
  <c r="I8" i="18"/>
  <c r="J8" i="18" s="1"/>
  <c r="I2" i="18"/>
  <c r="J2" i="18" s="1"/>
  <c r="K7" i="18" l="1"/>
  <c r="L7" i="18" s="1"/>
  <c r="K9" i="18"/>
  <c r="L9" i="18" s="1"/>
  <c r="K8" i="18"/>
  <c r="L8" i="18" s="1"/>
  <c r="K6" i="18"/>
  <c r="L6" i="18" s="1"/>
  <c r="K5" i="18"/>
  <c r="L5" i="18" s="1"/>
  <c r="K4" i="18"/>
  <c r="L4" i="18" s="1"/>
  <c r="K3" i="18"/>
  <c r="L3" i="18" s="1"/>
  <c r="K2" i="18"/>
  <c r="L2" i="18" s="1"/>
  <c r="I17" i="16"/>
  <c r="D6" i="16" l="1"/>
  <c r="D13" i="16" l="1"/>
  <c r="D12" i="16"/>
  <c r="I11" i="16"/>
  <c r="J11" i="16" s="1"/>
  <c r="K11" i="16" s="1"/>
  <c r="L11" i="16" s="1"/>
  <c r="I12" i="16"/>
  <c r="J12" i="16" s="1"/>
  <c r="I13" i="16"/>
  <c r="J13" i="16" s="1"/>
  <c r="I14" i="16"/>
  <c r="J14" i="16" s="1"/>
  <c r="K14" i="16" s="1"/>
  <c r="L14" i="16" s="1"/>
  <c r="I15" i="16"/>
  <c r="J15" i="16" s="1"/>
  <c r="K15" i="16" s="1"/>
  <c r="L15" i="16" s="1"/>
  <c r="I16" i="16"/>
  <c r="J16" i="16" s="1"/>
  <c r="K16" i="16" s="1"/>
  <c r="L16" i="16" s="1"/>
  <c r="J17" i="16"/>
  <c r="K17" i="16" s="1"/>
  <c r="L17" i="16" s="1"/>
  <c r="I18" i="16"/>
  <c r="J18" i="16" s="1"/>
  <c r="K18" i="16" s="1"/>
  <c r="L18" i="16" s="1"/>
  <c r="I19" i="16"/>
  <c r="J19" i="16" s="1"/>
  <c r="K19" i="16" s="1"/>
  <c r="L19" i="16" s="1"/>
  <c r="I20" i="16"/>
  <c r="J20" i="16" s="1"/>
  <c r="K20" i="16" s="1"/>
  <c r="L20" i="16" s="1"/>
  <c r="I21" i="16"/>
  <c r="J21" i="16" s="1"/>
  <c r="K21" i="16" s="1"/>
  <c r="L21" i="16" s="1"/>
  <c r="I22" i="16"/>
  <c r="J22" i="16" s="1"/>
  <c r="K22" i="16" s="1"/>
  <c r="L22" i="16" s="1"/>
  <c r="I23" i="16"/>
  <c r="J23" i="16" s="1"/>
  <c r="K23" i="16" s="1"/>
  <c r="L23" i="16" s="1"/>
  <c r="I24" i="16"/>
  <c r="J24" i="16"/>
  <c r="K24" i="16" s="1"/>
  <c r="L24" i="16" s="1"/>
  <c r="I25" i="16"/>
  <c r="J25" i="16" s="1"/>
  <c r="K25" i="16" s="1"/>
  <c r="L25" i="16" s="1"/>
  <c r="I26" i="16"/>
  <c r="J26" i="16"/>
  <c r="K26" i="16" s="1"/>
  <c r="L26" i="16" s="1"/>
  <c r="I27" i="16"/>
  <c r="J27" i="16" s="1"/>
  <c r="K27" i="16" s="1"/>
  <c r="L27" i="16" s="1"/>
  <c r="I28" i="16"/>
  <c r="J28" i="16"/>
  <c r="K28" i="16" s="1"/>
  <c r="L28" i="16" s="1"/>
  <c r="I29" i="16"/>
  <c r="J29" i="16" s="1"/>
  <c r="K29" i="16" s="1"/>
  <c r="L29" i="16" s="1"/>
  <c r="I10" i="16"/>
  <c r="J10" i="16" s="1"/>
  <c r="K10" i="16" s="1"/>
  <c r="L10" i="16" s="1"/>
  <c r="D9" i="16"/>
  <c r="I9" i="16"/>
  <c r="J9" i="16" s="1"/>
  <c r="K9" i="16" s="1"/>
  <c r="L9" i="16" s="1"/>
  <c r="D8" i="16"/>
  <c r="I8" i="16"/>
  <c r="J8" i="16" s="1"/>
  <c r="D7" i="16"/>
  <c r="I7" i="16"/>
  <c r="J7" i="16" s="1"/>
  <c r="I6" i="16"/>
  <c r="J6" i="16" s="1"/>
  <c r="K6" i="16" s="1"/>
  <c r="L6" i="16" s="1"/>
  <c r="D5" i="16"/>
  <c r="I5" i="16"/>
  <c r="J5" i="16" s="1"/>
  <c r="K5" i="16" s="1"/>
  <c r="L5" i="16" s="1"/>
  <c r="D4" i="16"/>
  <c r="K13" i="16" l="1"/>
  <c r="L13" i="16" s="1"/>
  <c r="K12" i="16"/>
  <c r="L12" i="16" s="1"/>
  <c r="K8" i="16"/>
  <c r="L8" i="16" s="1"/>
  <c r="K7" i="16"/>
  <c r="L7" i="16" s="1"/>
  <c r="I4" i="16"/>
  <c r="J4" i="16" s="1"/>
  <c r="K4" i="16" l="1"/>
  <c r="L4" i="16" s="1"/>
  <c r="I3" i="16"/>
  <c r="J3" i="16" s="1"/>
  <c r="K3" i="16" s="1"/>
  <c r="L3" i="16" s="1"/>
  <c r="I2" i="16"/>
  <c r="J2" i="16" s="1"/>
  <c r="K2" i="16" s="1"/>
  <c r="L2" i="16" s="1"/>
  <c r="I4" i="15" l="1"/>
  <c r="G5" i="15"/>
  <c r="H5" i="15" s="1"/>
  <c r="I5" i="15" s="1"/>
  <c r="J5" i="15" s="1"/>
  <c r="G4" i="15" l="1"/>
  <c r="G2" i="15"/>
  <c r="G3" i="15"/>
  <c r="D26" i="15" l="1"/>
  <c r="H4" i="15"/>
  <c r="J4" i="15" s="1"/>
  <c r="H3" i="15"/>
  <c r="H2" i="15"/>
  <c r="I3" i="15" l="1"/>
  <c r="J3" i="15" s="1"/>
  <c r="I2" i="15"/>
  <c r="J2" i="15" s="1"/>
</calcChain>
</file>

<file path=xl/sharedStrings.xml><?xml version="1.0" encoding="utf-8"?>
<sst xmlns="http://schemas.openxmlformats.org/spreadsheetml/2006/main" count="291" uniqueCount="187">
  <si>
    <t>产品图片</t>
  </si>
  <si>
    <t>亚马逊价格（USD)</t>
  </si>
  <si>
    <t>1688价格(RMB)</t>
  </si>
  <si>
    <t>1688尺寸(CM)</t>
  </si>
  <si>
    <t>扣除运费+佣金利润（USD)</t>
  </si>
  <si>
    <t>利润（RMB）</t>
  </si>
  <si>
    <t>毛利率</t>
  </si>
  <si>
    <t>亚马逊URL</t>
  </si>
  <si>
    <t>1688URL</t>
  </si>
  <si>
    <t>备注</t>
  </si>
  <si>
    <t>产品名称</t>
  </si>
  <si>
    <t>重量g/个</t>
  </si>
  <si>
    <t>运费+佣金</t>
  </si>
  <si>
    <t>15*15*9</t>
    <phoneticPr fontId="6" type="noConversion"/>
  </si>
  <si>
    <t>镜面贴6"X9"X4</t>
    <phoneticPr fontId="6" type="noConversion"/>
  </si>
  <si>
    <t>https://www.amazon.com/Pieces-Cuttable-Flexible-Adhesive-Stickers/dp/B07ZX96ZXT/ref=zg_bs_2933693011_44?_encoding=UTF8&amp;psc=1&amp;refRID=D6RWSKMVMPB2MXSXHKYE</t>
  </si>
  <si>
    <t>https://detail.1688.com/offer/551536465225.html?spm=a261y.8881078.0.0.2c794a25eqNE56</t>
  </si>
  <si>
    <t>1688尺寸与亚马逊大卖款不同，是否考虑定制裁剪。大卖预估日单量10~20</t>
    <phoneticPr fontId="6" type="noConversion"/>
  </si>
  <si>
    <t>40*2*2</t>
    <phoneticPr fontId="6" type="noConversion"/>
  </si>
  <si>
    <t>https://www.amazon.com/HomeEvolution-Educational-Landmarks-Stickers-Nursery/dp/B01IXRAALK/ref=sr_1_4?dchild=1&amp;keywords=Animal+World+Map+Kids+Wall+Stickers&amp;qid=1606119790&amp;sr=8-4</t>
  </si>
  <si>
    <t>https://detail.1688.com/offer/547049310723.html?spm=a360q.8274423.0.0.49c84c9aaWCzSv</t>
  </si>
  <si>
    <r>
      <rPr>
        <sz val="9.75"/>
        <color rgb="FF000000"/>
        <rFont val="宋体"/>
        <family val="2"/>
        <charset val="134"/>
      </rPr>
      <t>为了满足长边不超过45</t>
    </r>
    <r>
      <rPr>
        <sz val="9.75"/>
        <color rgb="FF000000"/>
        <rFont val="Arial"/>
        <family val="2"/>
      </rPr>
      <t>cm</t>
    </r>
    <r>
      <rPr>
        <sz val="9.75"/>
        <color rgb="FF000000"/>
        <rFont val="宋体"/>
        <family val="2"/>
        <charset val="134"/>
      </rPr>
      <t>，需要定制，200张起订，样品费150-100</t>
    </r>
    <phoneticPr fontId="6" type="noConversion"/>
  </si>
  <si>
    <t>黑板墙贴</t>
    <phoneticPr fontId="6" type="noConversion"/>
  </si>
  <si>
    <t>40*2*2*2</t>
    <phoneticPr fontId="6" type="noConversion"/>
  </si>
  <si>
    <t>https://www.amazon.com/Chalkboard-Removable-Adhesive-TAKSDAI-Blackboard/dp/B01LY4PI1Q/ref=zg_bs_1069310_15?_encoding=UTF8&amp;psc=1&amp;refRID=M37A3NVHQCHZJYFV3KYK</t>
  </si>
  <si>
    <t>https://detail.1688.com/offer/546787726232.html?spm=a2615.7691456.autotrace-offerGeneral.40.58c923f2CzNuEk</t>
  </si>
  <si>
    <t>动物世界地图</t>
    <phoneticPr fontId="6" type="noConversion"/>
  </si>
  <si>
    <t>PS5手柄充电座</t>
    <phoneticPr fontId="6" type="noConversion"/>
  </si>
  <si>
    <t>https://www.amazon.com/Benazcap-DualSense-Controller-Accessories-Playstation/dp/B08NF4X751/ref=zg_bs_20972782011_14?_encoding=UTF8&amp;psc=1&amp;refRID=YJTH7R407CG7GZRCQ71T</t>
  </si>
  <si>
    <t>https://detail.1688.com/offer/630531009885.html?spm=a26352.13672862.offerlist.1.2c7f3732VgYQlY</t>
  </si>
  <si>
    <t>包装尺寸</t>
    <phoneticPr fontId="6" type="noConversion"/>
  </si>
  <si>
    <t>重量lb/个</t>
    <phoneticPr fontId="6" type="noConversion"/>
  </si>
  <si>
    <t>佣金比例</t>
    <phoneticPr fontId="6" type="noConversion"/>
  </si>
  <si>
    <t>汇率</t>
    <phoneticPr fontId="6" type="noConversion"/>
  </si>
  <si>
    <t>小</t>
  </si>
  <si>
    <t>光驱位托架</t>
    <phoneticPr fontId="6" type="noConversion"/>
  </si>
  <si>
    <t>https://detail.1688.com/offer/38049400174.html?spm=a26352.13672862.offerlist.1.761c4ff0S3XM5V</t>
  </si>
  <si>
    <t>热门类目</t>
    <phoneticPr fontId="6" type="noConversion"/>
  </si>
  <si>
    <t>https://detail.1688.com/offer/522801894629.html?spm=b26110380.8015204.tkhy006.43.10fb61efiUIIZ3</t>
  </si>
  <si>
    <t>义乌市柯雄电子商务商行</t>
  </si>
  <si>
    <t>6.5/500 +200设计费</t>
    <phoneticPr fontId="11" type="noConversion"/>
  </si>
  <si>
    <t>https://detail.1688.com/offer/522778519440.html?spm=a26352.13672862.offerlist.1.c4aa4d95WULoKS</t>
  </si>
  <si>
    <t>6.5/500</t>
    <phoneticPr fontId="11" type="noConversion"/>
  </si>
  <si>
    <t>https://detail.1688.com/offer/562993673619.html?spm=a360q.8274423.0.0.49c84c9a89EbSK</t>
  </si>
  <si>
    <t>义乌市昆尚电子商务有限公司</t>
  </si>
  <si>
    <t>6.0/500</t>
    <phoneticPr fontId="11" type="noConversion"/>
  </si>
  <si>
    <t>https://detail.1688.com/offer/526177345158.html?spm=b26110380.8015204.tkhy006.17.10fb61efiUIIZ3</t>
  </si>
  <si>
    <t>义乌市南驰贸易有限公司</t>
  </si>
  <si>
    <t>5.5/500</t>
    <phoneticPr fontId="11" type="noConversion"/>
  </si>
  <si>
    <t>大</t>
  </si>
  <si>
    <t>XBOX款无线游戏手柄</t>
    <phoneticPr fontId="6" type="noConversion"/>
  </si>
  <si>
    <t>滁州市琅琊左右家居饰品制作中心</t>
    <phoneticPr fontId="11" type="noConversion"/>
  </si>
  <si>
    <t>剑麻球*6</t>
    <phoneticPr fontId="6" type="noConversion"/>
  </si>
  <si>
    <t>https://detail.1688.com/offer/630050563484.html?spm=a26352.13672862.offerlist.87.328370c5KjQ0lr</t>
  </si>
  <si>
    <t>https://detail.1688.com/offer/563379519218.html?spm=a26352.13672862.offerlist.80.597861ebtT8aBd</t>
  </si>
  <si>
    <t>羊毛毡球*9</t>
    <phoneticPr fontId="6" type="noConversion"/>
  </si>
  <si>
    <t>亚克力领子尺</t>
    <phoneticPr fontId="6" type="noConversion"/>
  </si>
  <si>
    <t>https://www.amazon.com/T-Shirt-Alignment-Centering-Printing-Toddler/dp/B08MQDB4DP/ref=sr_1_20?dchild=1&amp;m=A1JX4L5CBS4J9K&amp;marketplaceID=ATVPDKIKX0DER&amp;qid=1607311621&amp;s=merchant-items&amp;sr=1-20</t>
    <phoneticPr fontId="6" type="noConversion"/>
  </si>
  <si>
    <t>https://www.amazon.com/Weewooday-Kittens-Handmade-Colorful-Supplies/dp/B08K9594SJ/ref=sr_1_28?dchild=1&amp;m=A1JX4L5CBS4J9K&amp;marketplaceID=ATVPDKIKX0DER&amp;qid=1607311621&amp;s=merchant-items&amp;sr=1-28</t>
    <phoneticPr fontId="6" type="noConversion"/>
  </si>
  <si>
    <t>https://www.amazon.com/Weewooday-Pieces-Interactive-Rolling-Scratch/dp/B08G8BWMN9/ref=sr_1_16?dchild=1&amp;m=A1JX4L5CBS4J9K&amp;marketplaceID=ATVPDKIKX0DER&amp;qid=1607311621&amp;s=merchant-items&amp;sr=1-16</t>
    <phoneticPr fontId="6" type="noConversion"/>
  </si>
  <si>
    <t>https://www.amazon.com/Benazcap-DualSense-Controller-Accessories-Playstation/dp/B08NF4X751/ref=zg_bs_20972782011_14?_encoding=UTF8&amp;psc=1&amp;refRID=YJTH7R407CG7GZRCQ71T</t>
    <phoneticPr fontId="6" type="noConversion"/>
  </si>
  <si>
    <t>https://www.amazon.com/Universal-Adapter-Enclosure-DVD-ROM-Optical/dp/B081Z5STG6/ref=sr_1_4?dchild=1&amp;keywords=Hard+Drive+Caddy+Adapter&amp;qid=1606803135&amp;sr=8-4</t>
    <phoneticPr fontId="6" type="noConversion"/>
  </si>
  <si>
    <t>https://detail.1688.com/offer/578644225653.html?spm=a26352.13672862.offerlist.29.39d4ab08Ep8hcd</t>
  </si>
  <si>
    <t>https://detail.1688.com/offer/618120075814.html?spm=a26352.13672862.offerlist.62.26f42331Ezr8Pk</t>
  </si>
  <si>
    <t>猫用不倒翁漏食器</t>
    <phoneticPr fontId="6" type="noConversion"/>
  </si>
  <si>
    <t>https://detail.1688.com/offer/614075896611.html?spm=a26352.13672862.offerlist.35.26f42331Ezr8Pk</t>
  </si>
  <si>
    <t>https://detail.1688.com/offer/614075896611.html?spm=a26352.13672862.offerlist.35.26f42331Ezr9Pk</t>
  </si>
  <si>
    <t>猫轨道玩具四层</t>
    <phoneticPr fontId="6" type="noConversion"/>
  </si>
  <si>
    <t>https://detail.1688.com/offer/624313722479.html?spm=a26352.13672862.offerlist.6.28c44290KQuMey</t>
  </si>
  <si>
    <t>宠物叫叫球三个装</t>
    <phoneticPr fontId="6" type="noConversion"/>
  </si>
  <si>
    <t>https://detail.1688.com/offer/610396401586.html?spm=a26352.13672862.offerlist.18.30fa6a95470eSp</t>
  </si>
  <si>
    <t>https://detail.1688.com/offer/592397027324.html?spm=a26352.13672862.offerlist.1.154a3009RoZXf3</t>
  </si>
  <si>
    <t>七色棉铃铛球*3</t>
    <phoneticPr fontId="6" type="noConversion"/>
  </si>
  <si>
    <t>兔毛球猫玩具（含猫薄荷）*5</t>
    <phoneticPr fontId="6" type="noConversion"/>
  </si>
  <si>
    <t>https://www.amazon.com/Dorakitten-Interactive-Christmas-Puzzle-Tumbler/dp/B08GLG87GH/ref=zg_bs_2975304011_52?_encoding=UTF8&amp;psc=1&amp;refRID=4MNVDSJNH0JP1TB2ZN63</t>
    <phoneticPr fontId="6" type="noConversion"/>
  </si>
  <si>
    <t>https://www.amazon.com/USWT-Tumbler-Kitten-Roly-Poly-Dispensing/dp/B084VMRDNY/ref=zg_bs_2975304011_65?_encoding=UTF8&amp;refRID=4MNVDSJNH0JP1TB2ZN63&amp;th=1</t>
    <phoneticPr fontId="6" type="noConversion"/>
  </si>
  <si>
    <t>https://www.amazon.com/CEESC-Tumbler-Dispensing-Exercise-Interactive/dp/B08BRPTVFN/ref=zg_bs_2975304011_73?_encoding=UTF8&amp;psc=1&amp;refRID=4MNVDSJNH0JP1TB2ZN63</t>
    <phoneticPr fontId="6" type="noConversion"/>
  </si>
  <si>
    <t>https://www.amazon.com/Legendog-Interactive-Lifelike-Sounds-Bird-Refillable/dp/B08G4R6RFK/ref=zg_bs_2975304011_94?_encoding=UTF8&amp;psc=1&amp;refRID=4MNVDSJNH0JP1TB2ZN63</t>
    <phoneticPr fontId="6" type="noConversion"/>
  </si>
  <si>
    <t>https://www.amazon.com/FINLAYS-Large-Plush-Patch-Balls/dp/B08LCQZGXL/ref=zg_bs_2975304011_98?_encoding=UTF8&amp;psc=1&amp;refRID=4MNVDSJNH0JP1TB2ZN63</t>
    <phoneticPr fontId="6" type="noConversion"/>
  </si>
  <si>
    <t>https://www.amazon.com/Goiio-Ball-Bells-Pompom-Interactive/dp/B08HRVSJTH/ref=zg_bs_2975304011_99?_encoding=UTF8&amp;psc=1&amp;refRID=4MNVDSJNH0JP1TB2ZN63</t>
    <phoneticPr fontId="6" type="noConversion"/>
  </si>
  <si>
    <t>https://www.amazon.com/Suhaco-Indoor-Interactive-Towers-Colorful/dp/B08JGFDS3P/ref=zg_bs_2975304011_61?_encoding=UTF8&amp;psc=1&amp;refRID=0EVHBTCKF8GCHGAZQ7P8</t>
    <phoneticPr fontId="6" type="noConversion"/>
  </si>
  <si>
    <t>16名同款，评价2k+</t>
    <phoneticPr fontId="6" type="noConversion"/>
  </si>
  <si>
    <t>老鼠不倒翁漏食器*2</t>
    <phoneticPr fontId="6" type="noConversion"/>
  </si>
  <si>
    <t>https://detail.1688.com/offer/633233430721.html?spm=a26352.b28411319.offerlist.1.4d571e62I69m15</t>
    <phoneticPr fontId="6" type="noConversion"/>
  </si>
  <si>
    <t>无底意式咖啡手柄</t>
    <phoneticPr fontId="6" type="noConversion"/>
  </si>
  <si>
    <t>意式咖啡接粉环</t>
    <phoneticPr fontId="6" type="noConversion"/>
  </si>
  <si>
    <t>https://www.amazon.com/dp/B08HYNCM89/ref=sspa_dk_detail_6?psc=1&amp;pd_rd_i=B08HYNCM89&amp;pd_rd_w=MOWao&amp;pf_rd_p=7d37a48b-2b1a-4373-8c1a-bdcc5da66be9&amp;pd_rd_wg=C7Ndo&amp;pf_rd_r=4Q0Z5XR3DDJVKWG1DZQ8&amp;pd_rd_r=0c193594-8c16-45a8-8671-6e35b3393bd8&amp;spLa=ZW5jcnlwdGVkUXVhbGlmaWVyPUExSVZOVVc2UjBXRENFJmVuY3J5cHRlZElkPUEwNDg5NTM3MVQzOUJXMlpIMkVRNiZlbmNyeXB0ZWRBZElkPUEwNDc0NTU3R05HWUVNNDJLSzc0JndpZGdldE5hbWU9c3BfZGV0YWlsJmFjdGlvbj1jbGlja1JlZGlyZWN0JmRvTm90TG9nQ2xpY2s9dHJ1ZQ==</t>
    <phoneticPr fontId="6" type="noConversion"/>
  </si>
  <si>
    <t>https://detail.1688.com/offer/623661181470.html?spm=a26352.13672862.offerlist.6.58922464BcMyaM</t>
    <phoneticPr fontId="6" type="noConversion"/>
  </si>
  <si>
    <t>https://detail.1688.com/offer/625931809229.html?spm=a26352.13672862.offerlist.6.65683948UKHiWy</t>
    <phoneticPr fontId="6" type="noConversion"/>
  </si>
  <si>
    <t>https://www.amazon.com/Espresso-MATOW-Stainless-Compatible-Portafilter/dp/B082SWN84Q/ref=pd_bxgy_img_2/146-2926085-0459331?_encoding=UTF8&amp;pd_rd_i=B082SWN84Q&amp;pd_rd_r=0c193594-8c16-45a8-8671-6e35b3393bd8&amp;pd_rd_w=C23cz&amp;pd_rd_wg=C7Ndo&amp;pf_rd_p=f325d01c-4658-4593-be83-3e12ca663f0e&amp;pf_rd_r=4Q0Z5XR3DDJVKWG1DZQ8&amp;psc=1&amp;refRID=4Q0Z5XR3DDJVKWG1DZQ8</t>
    <phoneticPr fontId="6" type="noConversion"/>
  </si>
  <si>
    <t>https://www.amazon.com/Distributor-MATOW-Distribution-Portafilter-Professional/dp/B0827H4PYX/ref=pd_bxgy_img_2/146-2926085-0459331?_encoding=UTF8&amp;pd_rd_i=B0827H4PYX&amp;pd_rd_r=5ad9b0fa-4970-49fa-ba95-281264a478f1&amp;pd_rd_w=gCVek&amp;pd_rd_wg=ydblg&amp;pf_rd_p=f325d01c-4658-4593-be83-3e12ca663f0e&amp;pf_rd_r=EJ2F6H6T0F03DJ5GVHSS&amp;psc=1&amp;refRID=EJ2F6H6T0F03DJ5GVHSS</t>
    <phoneticPr fontId="6" type="noConversion"/>
  </si>
  <si>
    <t>意式咖啡</t>
    <phoneticPr fontId="6" type="noConversion"/>
  </si>
  <si>
    <t>https://detail.1688.com/offer/618516888540.html?spm=a26352.13672862.offerlist.78.5f15425biIfFau</t>
    <phoneticPr fontId="6" type="noConversion"/>
  </si>
  <si>
    <t>粉碗</t>
    <phoneticPr fontId="6" type="noConversion"/>
  </si>
  <si>
    <t>红酒架</t>
    <phoneticPr fontId="6" type="noConversion"/>
  </si>
  <si>
    <t>https://www.amazon.com/Countertop-Wine-Rack-Assembly-Required/dp/B07Q4X8BJY/ref=zg_bs_2474049011_4?_encoding=UTF8&amp;psc=1&amp;refRID=BZJGVQAYX3CS2S07BB0N</t>
    <phoneticPr fontId="6" type="noConversion"/>
  </si>
  <si>
    <t>亚克力倒酒醒酒器</t>
    <phoneticPr fontId="6" type="noConversion"/>
  </si>
  <si>
    <t>https://detail.1688.com/offer/553767683036.html?spm=a26352.13672862.offerlist.24.630b4cbbMxYwB0</t>
  </si>
  <si>
    <t>https://www.amazon.com/Wine-Aerator-Pourer-2-pack-Decanter/dp/B014RS9NQ2/ref=pd_bxgy_img_3/146-2926085-0459331?_encoding=UTF8&amp;pd_rd_i=B014RS9NQ2&amp;pd_rd_r=66e31607-7df7-45d6-93c4-6929d5ce3252&amp;pd_rd_w=Z5sV8&amp;pd_rd_wg=Rk7ll&amp;pf_rd_p=f325d01c-4658-4593-be83-3e12ca663f0e&amp;pf_rd_r=J3M7PZMSNRVD087V52ZX&amp;psc=1&amp;refRID=J3M7PZMSNRVD087V52ZX</t>
    <phoneticPr fontId="6" type="noConversion"/>
  </si>
  <si>
    <t>https://detail.1688.com/offer/614676578483.html?spm=a26352.13672862.offerlist.157.11bd1f4arfmjDX</t>
    <phoneticPr fontId="6" type="noConversion"/>
  </si>
  <si>
    <t>不锈钢冰酒棒</t>
    <phoneticPr fontId="6" type="noConversion"/>
  </si>
  <si>
    <t>https://detail.1688.com/offer/575944426542.html?spm=a26352.13672862.offerlist.1.336dbd30EoEEu9</t>
    <phoneticPr fontId="6" type="noConversion"/>
  </si>
  <si>
    <t>https://www.amazon.com/Chilling-Stainless-Chiller-Drinkers-Ationgle/dp/B07PDPCFW4/ref=zg_bs_13299331_38?_encoding=UTF8&amp;psc=1&amp;refRID=HGYB762BT423M4M34AZD</t>
    <phoneticPr fontId="6" type="noConversion"/>
  </si>
  <si>
    <t>https://detail.1688.com/offer/615127041558.html?spm=a26352.13672862.offerlist.1.4cfc4abbbIj8ud</t>
    <phoneticPr fontId="6" type="noConversion"/>
  </si>
  <si>
    <t>https://www.amazon.com/CORKAS-Aerator-Decanter-Aerating-Instantly/dp/B07Y1QHMNJ/ref=zg_bs_678498011_7?_encoding=UTF8&amp;psc=1&amp;refRID=A8R0NZXXWSYYSSQ4AHAZ</t>
    <phoneticPr fontId="6" type="noConversion"/>
  </si>
  <si>
    <t>啄木鸟倒酒器</t>
    <phoneticPr fontId="6" type="noConversion"/>
  </si>
  <si>
    <t>https://detail.1688.com/offer/536352149638.html?spm=a360q.8274423.0.0.e4f94c9av1SsJC</t>
  </si>
  <si>
    <t>https://www.amazon.com/Vinturi-V1010-Essential-Decanter-Enhanced/dp/B000UPOJ5W/ref=zg_bs_678498011_6?_encoding=UTF8&amp;psc=1&amp;refRID=QKH9JA626RPA85VC9TQK</t>
    <phoneticPr fontId="6" type="noConversion"/>
  </si>
  <si>
    <t>快速醒酒器</t>
    <phoneticPr fontId="6" type="noConversion"/>
  </si>
  <si>
    <t>https://detail.1688.com/offer/618431151490.html?spm=a360q.8274423.0.0.e4f94c9av1SsJC</t>
  </si>
  <si>
    <t>多米诺火车</t>
    <phoneticPr fontId="6" type="noConversion"/>
  </si>
  <si>
    <t>https://www.amazon.com/Domino-Blocks-Building-Stacking-Creative/dp/B07PQGYQBD/ref=zg_bs_166248011_17?_encoding=UTF8&amp;psc=1&amp;refRID=8C2RR8X60PV56F0Z127J</t>
    <phoneticPr fontId="6" type="noConversion"/>
  </si>
  <si>
    <t>https://detail.1688.com/offer/615306226245.html?spm=a26352.13672862.offerlist.8.7a2a1eeajuBEGu</t>
  </si>
  <si>
    <t>啄木鸟倒酒器+2*塞子</t>
    <phoneticPr fontId="6" type="noConversion"/>
  </si>
  <si>
    <t>2*啄木鸟倒酒器</t>
    <phoneticPr fontId="6" type="noConversion"/>
  </si>
  <si>
    <t>2*亚克力倒酒器+2*塞子</t>
    <phoneticPr fontId="6" type="noConversion"/>
  </si>
  <si>
    <t>6*亚克力倒酒器</t>
    <phoneticPr fontId="6" type="noConversion"/>
  </si>
  <si>
    <t>快速醒酒器+2*塞子</t>
    <phoneticPr fontId="6" type="noConversion"/>
  </si>
  <si>
    <t>2*快速醒酒器</t>
    <phoneticPr fontId="6" type="noConversion"/>
  </si>
  <si>
    <t>酒架+2*亚克力倒酒器+2*塞子</t>
    <phoneticPr fontId="6" type="noConversion"/>
  </si>
  <si>
    <t>组合</t>
    <phoneticPr fontId="6" type="noConversion"/>
  </si>
  <si>
    <t>数量</t>
    <phoneticPr fontId="6" type="noConversion"/>
  </si>
  <si>
    <t>意式咖啡手柄+粉碗+接粉环+压粉器</t>
    <phoneticPr fontId="6" type="noConversion"/>
  </si>
  <si>
    <t>啄木鸟+高级</t>
    <phoneticPr fontId="6" type="noConversion"/>
  </si>
  <si>
    <t>90+90</t>
    <phoneticPr fontId="6" type="noConversion"/>
  </si>
  <si>
    <t>倒酒器</t>
    <phoneticPr fontId="6" type="noConversion"/>
  </si>
  <si>
    <t>飞机盒</t>
    <phoneticPr fontId="6" type="noConversion"/>
  </si>
  <si>
    <t>酒塞</t>
    <phoneticPr fontId="6" type="noConversion"/>
  </si>
  <si>
    <t>137+137</t>
    <phoneticPr fontId="6" type="noConversion"/>
  </si>
  <si>
    <t>酒架</t>
    <phoneticPr fontId="6" type="noConversion"/>
  </si>
  <si>
    <t>手柄</t>
    <phoneticPr fontId="6" type="noConversion"/>
  </si>
  <si>
    <t>接粉环+压粉器</t>
    <phoneticPr fontId="6" type="noConversion"/>
  </si>
  <si>
    <t>21+21</t>
    <phoneticPr fontId="6" type="noConversion"/>
  </si>
  <si>
    <t>4*亚克力倒酒器+2*塞子</t>
    <phoneticPr fontId="6" type="noConversion"/>
  </si>
  <si>
    <t>楼梯防滑贴</t>
    <phoneticPr fontId="6" type="noConversion"/>
  </si>
  <si>
    <t>https://www.amazon.com/Grip-Tape-Waterproof-Traction-Staircases/dp/B08F7DKTD4/ref=sr_1_5?crid=VOCQ6XGYO403&amp;dchild=1&amp;keywords=anti+slip+tape&amp;qid=1611641561&amp;sprefix=anti+slip%2Caps%2C418&amp;sr=8-5</t>
    <phoneticPr fontId="6" type="noConversion"/>
  </si>
  <si>
    <t>https://www.amazon.com/TOOVREN-Perfect-Replacement-Adjustable-Instant/dp/B08R65VZHY/ref=zg_bs_2933768011_2?_encoding=UTF8&amp;refRID=Z30E62XWQ4ED4CWSQEFX&amp;th=1</t>
  </si>
  <si>
    <t>牛仔裤纽扣</t>
    <phoneticPr fontId="6" type="noConversion"/>
  </si>
  <si>
    <t>https://detail.1688.com/offer/601994180632.html?spm=a26352.13672862.offerlist.7.1cae60b1WQ9Hxu</t>
  </si>
  <si>
    <t>https://www.amazon.com/Soft-Measure-Double-Scale-150CM/dp/B08M9243TC/ref=zg_bs_262690011_77?_encoding=UTF8&amp;psc=1&amp;refRID=AC9R1WKMNNN4XDSS5M34</t>
  </si>
  <si>
    <t>长款半身围裙</t>
    <phoneticPr fontId="6" type="noConversion"/>
  </si>
  <si>
    <t>https://www.amazon.com/Elaine-Karen-Deluxe-Womens-Unisex/dp/B07D5HGL5C/ref=zg_bs_2492459011_26?_encoding=UTF8&amp;psc=1&amp;refRID=NKD6KBFYB4M4E4EX2AH7</t>
    <phoneticPr fontId="6" type="noConversion"/>
  </si>
  <si>
    <t>https://detail.1688.com/offer/632311331899.html?spm=a26352.13672862.offerlist.724.19b9619duK9Sf7</t>
    <phoneticPr fontId="6" type="noConversion"/>
  </si>
  <si>
    <t>https://www.amazon.com/Chef-Works-Pocket-Bistro-Apron/dp/B003KN21W4/ref=zg_bs_2492459011_11?_encoding=UTF8&amp;psc=1&amp;refRID=XGR4RZW7R0T8XECV4EP1</t>
  </si>
  <si>
    <t>夜光刻字膜</t>
    <phoneticPr fontId="6" type="noConversion"/>
  </si>
  <si>
    <t>https://www.amazon.com/Transfer-Vinyl-Luminous-Fluorescent-Shirts/dp/B08C4P8RMF/?_encoding=UTF8&amp;pd_rd_w=ZrBC7&amp;pf_rd_p=8fa16616-8bb0-42a9-8606-3aae473a8b79&amp;pf_rd_r=WH7DMCFB36F1VYANDWV3&amp;pd_rd_r=89dfd30d-dcd9-4dda-a48a-1dae9f231aba&amp;pd_rd_wg=UvhZ7&amp;ref_=pd_gw_trq_rep_sims_gw</t>
    <phoneticPr fontId="6" type="noConversion"/>
  </si>
  <si>
    <t>https://detail.1688.com/offer/629905202214.html?spm=a26352.13672862.offerlist.27.5a5537aaoUg7oc</t>
  </si>
  <si>
    <t>儿童挂耳脖套</t>
    <phoneticPr fontId="6" type="noConversion"/>
  </si>
  <si>
    <t>https://www.amazon.com/Pieces-Gaiter-Protection-Balaclavas-Bandana/dp/B08FF3YK4Y/ref=sr_1_6?dchild=1&amp;m=A1EVTP0S804MOY&amp;marketplaceID=ATVPDKIKX0DER&amp;qid=1613189890&amp;s=merchant-items&amp;sr=1-6&amp;th=1</t>
  </si>
  <si>
    <t>https://detail.1688.com/offer/637399814185.html?spm=a26352.13672862.offerlist.55.1c1a36e5vv73tc#</t>
  </si>
  <si>
    <t>可以做不同款式，做错位，2件 4件不同组合</t>
    <phoneticPr fontId="6" type="noConversion"/>
  </si>
  <si>
    <t>https://detail.1688.com/offer/637031437537.html?spm=a26352.13672862.offerlist.60.1c1a36e5vv73tc</t>
  </si>
  <si>
    <t>kids Neck Gaiter with ear loop</t>
    <phoneticPr fontId="6" type="noConversion"/>
  </si>
  <si>
    <t>https://www.amazon.com/Pieces-Bandana-Gaiter-Balaclava-Headwear/dp/B08CVRXP21/ref=sr_1_12?dchild=1&amp;m=A1EVTP0S804MOY&amp;marketplaceID=ATVPDKIKX0DER&amp;qid=1613275482&amp;s=merchant-items&amp;sr=1-12</t>
  </si>
  <si>
    <t>新生婴儿打嗝巾</t>
  </si>
  <si>
    <t>https://www.amazon.com/Dxhycc-Thicken-Absorbent-Organic-Perfect/dp/B08FSSRB7N/ref=zg_bs_7874768011_45?_encoding=UTF8&amp;refRID=K9KGJS9KGT6ERFC2BCZ6&amp;th=1</t>
  </si>
  <si>
    <t>https://detail.1688.com/offer/603895660240.html?spm=a26352.b28411319.offerlist.2.61461e62XyV0SJ</t>
  </si>
  <si>
    <t>与不同款式组合</t>
    <phoneticPr fontId="6" type="noConversion"/>
  </si>
  <si>
    <t>https://www.amazon.com/Baby-Muslin-Washcloths-Washcloth-Sensitive/dp/B01I5MPR1G/ref=pd_bxgy_img_2/147-0404619-5422829?_encoding=UTF8&amp;pd_rd_i=B01I5MPR1G&amp;pd_rd_r=f50922a8-243b-40bf-bea9-29e3190b80f0&amp;pd_rd_w=K89SO&amp;pd_rd_wg=gGIi7&amp;pf_rd_p=f325d01c-4658-4593-be83-3e12ca663f0e&amp;pf_rd_r=YE07HYD8B5EJ7RYET7XQ&amp;psc=1&amp;refRID=YE07HYD8B5EJ7RYET7XQ</t>
  </si>
  <si>
    <t>https://detail.1688.com/offer/1222207949.html?spm=a26352.13672862.offerlist.25.406f79fdyQtxNa</t>
  </si>
  <si>
    <t>https://www.amazon.com/Muslin-Cloths-Cotton-Absorbent-YOOFOSS/dp/B08LMFHGMD/ref=zg_bs_7874768011_2?_encoding=UTF8&amp;psc=1&amp;refRID=AJD6AAP1GM6MCM8T06YJ</t>
  </si>
  <si>
    <t>https://www.amazon.com/Double-Layer-Swinging-Chinchilla-Squirrel-Sleeping/dp/B08LBH8GLL/ref=sr_1_13?dchild=1&amp;m=A17V7OU9MS2DJS&amp;marketplaceID=ATVPDKIKX0DER&amp;qid=1613359008&amp;s=merchant-items&amp;sr=1-13</t>
  </si>
  <si>
    <t>https://detail.1688.com/offer/611086157985.html?spm=a26352.b28411319.offerlist.1.47881e62agtfl5</t>
  </si>
  <si>
    <t>双层仓鼠吊床</t>
    <phoneticPr fontId="6" type="noConversion"/>
  </si>
  <si>
    <t>三层仓鼠吊床</t>
    <phoneticPr fontId="6" type="noConversion"/>
  </si>
  <si>
    <t>https://www.amazon.com/Hammock-Triple-Layer-Chinchilla-Guinea-Pig-Squirrel/dp/B08NPQ5BZ6/ref=sr_1_22?dchild=1&amp;m=A17V7OU9MS2DJS&amp;marketplaceID=ATVPDKIKX0DER&amp;qid=1613359008&amp;s=merchant-items&amp;sr=1-22</t>
  </si>
  <si>
    <t>https://detail.1688.com/offer/621849124050.html?spm=a26352.b28411319.offerlist.1.f9051e62xCtNEL</t>
  </si>
  <si>
    <t>两个装，不同配色，或者二层与三层搭配</t>
    <phoneticPr fontId="6" type="noConversion"/>
  </si>
  <si>
    <t>空调初级滤棉</t>
    <phoneticPr fontId="6" type="noConversion"/>
  </si>
  <si>
    <r>
      <t>2</t>
    </r>
    <r>
      <rPr>
        <sz val="11"/>
        <color theme="1"/>
        <rFont val="宋体"/>
        <family val="3"/>
        <charset val="134"/>
        <scheme val="minor"/>
      </rPr>
      <t>0条装，40条装</t>
    </r>
    <phoneticPr fontId="6" type="noConversion"/>
  </si>
  <si>
    <t>麂皮毛巾</t>
    <phoneticPr fontId="6" type="noConversion"/>
  </si>
  <si>
    <t>https://www.amazon.com/Chamois-Cloth-Car-Natural-Cleaning/dp/B083XCLGQL/ref=sr_1_12?dchild=1&amp;keywords=chamois+towel&amp;qid=1613986229&amp;sr=8-12</t>
  </si>
  <si>
    <t>https://detail.1688.com/offer/597155695190.html?spm=a26352.13672862.offerlist.12.36897c63Tqpn4y</t>
  </si>
  <si>
    <t>两条装，三条装</t>
    <phoneticPr fontId="6" type="noConversion"/>
  </si>
  <si>
    <t>20条装，40条装
不同颜色搭配</t>
    <phoneticPr fontId="6" type="noConversion"/>
  </si>
  <si>
    <t>https://www.amazon.com/Filters-Register-Filter-Heater-Trapping/dp/B08PPBT3YR/ref=sr_1_17?dchild=1&amp;m=A2QFQ950PI51M5&amp;marketplaceID=ATVPDKIKX0DER&amp;qid=1613965995&amp;s=merchant-items&amp;sr=1-17</t>
    <phoneticPr fontId="6" type="noConversion"/>
  </si>
  <si>
    <t>起订5W片</t>
    <phoneticPr fontId="6" type="noConversion"/>
  </si>
  <si>
    <t>https://detail.1688.com/offer/39364326394.html?spm=a26352.13672862.offerlist.14.771a2f21BaFqyG#</t>
    <phoneticPr fontId="6" type="noConversion"/>
  </si>
  <si>
    <t>可以考虑做10in</t>
    <phoneticPr fontId="6" type="noConversion"/>
  </si>
  <si>
    <t>https://www.amazon.com/Return-Air-Filter-Grille-Included/dp/B0753LYTJC/ref=zg_bs_13400071_33?_encoding=UTF8&amp;psc=1&amp;refRID=CGK8MEXWGRXGCZB3C9JR</t>
  </si>
  <si>
    <t>https://www.amazon.com/Microfiber-Cleaning-Cloth-Double-Sided-Multi-Purpose/dp/B08L7TM6CQ/ref=zg_bs_15524361011_34?_encoding=UTF8&amp;psc=1&amp;refRID=5FZR5DC1MNFH55Y5T5NX</t>
    <phoneticPr fontId="6" type="noConversion"/>
  </si>
  <si>
    <t>https://www.amazon.com/SmartChoice-Microfiber-Cleaning-12-pack-Lint-Free/dp/B07GDN2C41/ref=zg_bs_15524361011_94?_encoding=UTF8&amp;refRID=NWJRX5NHS1BBGFMM0AAT&amp;th=1</t>
    <phoneticPr fontId="6" type="noConversion"/>
  </si>
  <si>
    <t>https://detail.1688.com/offer/636118773724.html?spm=a26352.b28411319.offerlist.7.2f451e62Wc9yRC</t>
    <phoneticPr fontId="6" type="noConversion"/>
  </si>
  <si>
    <t>https://detail.1688.com/offer/41693655940.html?spm=a26352.13672862.offerlist.58.7e4f2c78kPZv7P</t>
    <phoneticPr fontId="6" type="noConversion"/>
  </si>
  <si>
    <t>超细纤维抹布24</t>
    <phoneticPr fontId="6" type="noConversion"/>
  </si>
  <si>
    <t>洗碗绒布20</t>
    <phoneticPr fontId="6" type="noConversion"/>
  </si>
  <si>
    <t>https://detail.1688.com/offer/631720166520.html?spm=a26352.13672862.offerlist.147.40d9a1548IRucz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</si>
</sst>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宋体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4"/>
      <color rgb="FF333333"/>
      <name val="Tahoma"/>
      <family val="2"/>
    </font>
    <font>
      <b/>
      <sz val="11"/>
      <color theme="1"/>
      <name val="宋体"/>
      <family val="3"/>
      <charset val="134"/>
      <scheme val="minor"/>
    </font>
    <font>
      <b/>
      <sz val="9.75"/>
      <color rgb="FF000000"/>
      <name val="Arial"/>
      <family val="2"/>
    </font>
    <font>
      <b/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.75"/>
      <color rgb="FF000000"/>
      <name val="宋体"/>
      <family val="2"/>
      <charset val="134"/>
    </font>
    <font>
      <sz val="9.75"/>
      <color rgb="FF000000"/>
      <name val="Arial"/>
      <family val="2"/>
    </font>
    <font>
      <b/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u/>
      <sz val="11"/>
      <color theme="10"/>
      <name val="宋体"/>
      <family val="3"/>
      <charset val="134"/>
      <scheme val="minor"/>
    </font>
    <font>
      <sz val="14"/>
      <color rgb="FF222222"/>
      <name val="微软雅黑"/>
      <family val="2"/>
      <charset val="134"/>
    </font>
    <font>
      <sz val="11"/>
      <color rgb="FFFF000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5" fillId="0" borderId="1" xfId="0" applyFont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0" fontId="0" fillId="0" borderId="2" xfId="0" applyNumberFormat="1" applyBorder="1" applyAlignment="1">
      <alignment vertical="center" wrapText="1"/>
    </xf>
    <xf numFmtId="10" fontId="0" fillId="0" borderId="1" xfId="0" applyNumberFormat="1" applyBorder="1" applyAlignment="1">
      <alignment vertical="center" wrapText="1"/>
    </xf>
    <xf numFmtId="10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0" fontId="10" fillId="2" borderId="1" xfId="0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12" fillId="0" borderId="1" xfId="1" applyBorder="1" applyAlignment="1">
      <alignment vertical="center" wrapText="1"/>
    </xf>
    <xf numFmtId="0" fontId="12" fillId="0" borderId="1" xfId="1" applyBorder="1" applyAlignment="1">
      <alignment horizontal="center" vertical="center" wrapText="1"/>
    </xf>
    <xf numFmtId="0" fontId="12" fillId="0" borderId="0" xfId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</cellXfs>
  <cellStyles count="2">
    <cellStyle name="常规" xfId="0" builtinId="0"/>
    <cellStyle name="超链接" xfId="1" builtinId="8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300355</xdr:colOff>
      <xdr:row>3</xdr:row>
      <xdr:rowOff>0</xdr:rowOff>
    </xdr:from>
    <xdr:to>
      <xdr:col>0</xdr:col>
      <xdr:colOff>2294255</xdr:colOff>
      <xdr:row>3</xdr:row>
      <xdr:rowOff>1703705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355" y="5189855"/>
          <a:ext cx="1993900" cy="1703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268941</xdr:colOff>
      <xdr:row>2</xdr:row>
      <xdr:rowOff>78441</xdr:rowOff>
    </xdr:from>
    <xdr:to>
      <xdr:col>0</xdr:col>
      <xdr:colOff>2935940</xdr:colOff>
      <xdr:row>2</xdr:row>
      <xdr:rowOff>2698523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9CDC5C6-1ED4-4FF4-8935-EC8A4214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8941" y="2409265"/>
          <a:ext cx="2666999" cy="2620082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593912</xdr:colOff>
      <xdr:row>1</xdr:row>
      <xdr:rowOff>84256</xdr:rowOff>
    </xdr:from>
    <xdr:to>
      <xdr:col>0</xdr:col>
      <xdr:colOff>2745441</xdr:colOff>
      <xdr:row>1</xdr:row>
      <xdr:rowOff>1762566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8DBB0C9-459B-4F89-A9EB-80452407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912" y="498874"/>
          <a:ext cx="2151529" cy="167831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448235</xdr:colOff>
      <xdr:row>3</xdr:row>
      <xdr:rowOff>55832</xdr:rowOff>
    </xdr:from>
    <xdr:to>
      <xdr:col>0</xdr:col>
      <xdr:colOff>2286000</xdr:colOff>
      <xdr:row>4</xdr:row>
      <xdr:rowOff>184880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8630E6AB-E675-455E-9B71-2B3071DCE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8235" y="7059508"/>
          <a:ext cx="1837765" cy="204525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4</xdr:row>
      <xdr:rowOff>192212</xdr:rowOff>
    </xdr:from>
    <xdr:to>
      <xdr:col>0</xdr:col>
      <xdr:colOff>2735036</xdr:colOff>
      <xdr:row>6</xdr:row>
      <xdr:rowOff>520880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0D3C77E-CD95-4DC1-9DAB-8E325E9AF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072" y="7199891"/>
          <a:ext cx="2598964" cy="41930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122466</xdr:colOff>
      <xdr:row>13</xdr:row>
      <xdr:rowOff>225048</xdr:rowOff>
    </xdr:from>
    <xdr:to>
      <xdr:col>0</xdr:col>
      <xdr:colOff>2149930</xdr:colOff>
      <xdr:row>13</xdr:row>
      <xdr:rowOff>1684034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7D0D9C5A-DC99-4B07-854E-5A81EA16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66" y="769334"/>
          <a:ext cx="2027464" cy="1458986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14</xdr:row>
      <xdr:rowOff>38167</xdr:rowOff>
    </xdr:from>
    <xdr:to>
      <xdr:col>0</xdr:col>
      <xdr:colOff>2013856</xdr:colOff>
      <xdr:row>14</xdr:row>
      <xdr:rowOff>1907578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F541BF7-01CA-487D-8550-B1E0ED34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107" y="2950096"/>
          <a:ext cx="1809749" cy="186941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15</xdr:row>
      <xdr:rowOff>57476</xdr:rowOff>
    </xdr:from>
    <xdr:to>
      <xdr:col>0</xdr:col>
      <xdr:colOff>2000250</xdr:colOff>
      <xdr:row>15</xdr:row>
      <xdr:rowOff>1760178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81E61CC-D030-48EB-B109-93E1D4866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4107" y="4915226"/>
          <a:ext cx="1796143" cy="170270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16</xdr:row>
      <xdr:rowOff>176893</xdr:rowOff>
    </xdr:from>
    <xdr:to>
      <xdr:col>0</xdr:col>
      <xdr:colOff>2176409</xdr:colOff>
      <xdr:row>16</xdr:row>
      <xdr:rowOff>1700893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712FD6-D0E7-4BB0-8316-1E25309B7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465" y="6871607"/>
          <a:ext cx="2053944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17</xdr:row>
      <xdr:rowOff>98625</xdr:rowOff>
    </xdr:from>
    <xdr:to>
      <xdr:col>0</xdr:col>
      <xdr:colOff>1865179</xdr:colOff>
      <xdr:row>17</xdr:row>
      <xdr:rowOff>1741714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8E5A1E2-FB8C-41DF-991B-FE4E49C52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8536" y="8507839"/>
          <a:ext cx="1606643" cy="1643089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544285</xdr:colOff>
      <xdr:row>18</xdr:row>
      <xdr:rowOff>40821</xdr:rowOff>
    </xdr:from>
    <xdr:to>
      <xdr:col>0</xdr:col>
      <xdr:colOff>1728107</xdr:colOff>
      <xdr:row>19</xdr:row>
      <xdr:rowOff>52576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2763BDD-8650-4944-A141-16BCBC44C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4285" y="10273392"/>
          <a:ext cx="1183822" cy="1726255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19</xdr:row>
      <xdr:rowOff>2124</xdr:rowOff>
    </xdr:from>
    <xdr:to>
      <xdr:col>0</xdr:col>
      <xdr:colOff>1904999</xdr:colOff>
      <xdr:row>19</xdr:row>
      <xdr:rowOff>1680958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A5C2939-E1C1-47C6-987F-C8D7E9BD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7715" y="11955999"/>
          <a:ext cx="1687284" cy="1678834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598713</xdr:colOff>
      <xdr:row>20</xdr:row>
      <xdr:rowOff>268246</xdr:rowOff>
    </xdr:from>
    <xdr:to>
      <xdr:col>0</xdr:col>
      <xdr:colOff>1564820</xdr:colOff>
      <xdr:row>20</xdr:row>
      <xdr:rowOff>1714349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D8BCFDD-2645-499C-A90C-B898AA50D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8713" y="13929817"/>
          <a:ext cx="966107" cy="1446103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21</xdr:row>
      <xdr:rowOff>128787</xdr:rowOff>
    </xdr:from>
    <xdr:to>
      <xdr:col>0</xdr:col>
      <xdr:colOff>1988325</xdr:colOff>
      <xdr:row>21</xdr:row>
      <xdr:rowOff>1660072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1C5BD5B8-486A-47FE-AE51-835395AA9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5429" y="15504858"/>
          <a:ext cx="1552896" cy="15312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149678</xdr:colOff>
      <xdr:row>11</xdr:row>
      <xdr:rowOff>27215</xdr:rowOff>
    </xdr:from>
    <xdr:to>
      <xdr:col>0</xdr:col>
      <xdr:colOff>1595159</xdr:colOff>
      <xdr:row>11</xdr:row>
      <xdr:rowOff>1306286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A68805C-7984-405C-9650-08511E6E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78" y="16641536"/>
          <a:ext cx="1445481" cy="127907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3</xdr:row>
      <xdr:rowOff>54427</xdr:rowOff>
    </xdr:from>
    <xdr:to>
      <xdr:col>0</xdr:col>
      <xdr:colOff>1469571</xdr:colOff>
      <xdr:row>3</xdr:row>
      <xdr:rowOff>1351870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0CD0A9E-FF70-4159-8CCA-E6A035C1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107" y="6109606"/>
          <a:ext cx="1265464" cy="129744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</xdr:row>
      <xdr:rowOff>40823</xdr:rowOff>
    </xdr:from>
    <xdr:to>
      <xdr:col>0</xdr:col>
      <xdr:colOff>1265464</xdr:colOff>
      <xdr:row>4</xdr:row>
      <xdr:rowOff>1352795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556345CA-68C7-4D12-A012-94649A38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0178" y="7497537"/>
          <a:ext cx="925286" cy="13119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</xdr:row>
      <xdr:rowOff>0</xdr:rowOff>
    </xdr:from>
    <xdr:to>
      <xdr:col>0</xdr:col>
      <xdr:colOff>1306287</xdr:colOff>
      <xdr:row>7</xdr:row>
      <xdr:rowOff>1280003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4BFD600-9470-445A-B2D4-92E3AF8A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0218964"/>
          <a:ext cx="1306286" cy="1280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1550213</xdr:colOff>
      <xdr:row>2</xdr:row>
      <xdr:rowOff>1197429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456FFDE8-842D-44B7-A44B-38433E422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301357"/>
          <a:ext cx="1550213" cy="1197429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1</xdr:row>
      <xdr:rowOff>68036</xdr:rowOff>
    </xdr:from>
    <xdr:to>
      <xdr:col>0</xdr:col>
      <xdr:colOff>1483179</xdr:colOff>
      <xdr:row>1</xdr:row>
      <xdr:rowOff>1245851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29E1C27D-3387-4CC9-ACE5-2E19414EF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1822" y="19050000"/>
          <a:ext cx="1061357" cy="11778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1306285</xdr:colOff>
      <xdr:row>5</xdr:row>
      <xdr:rowOff>1357778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E9B60BA8-23A8-47FB-8111-680B84DB0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055179"/>
          <a:ext cx="1306285" cy="1357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1619250</xdr:colOff>
      <xdr:row>6</xdr:row>
      <xdr:rowOff>1229431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AA4E480B-14D1-446F-8629-8662160D7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511143"/>
          <a:ext cx="1619250" cy="1229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1566385</xdr:colOff>
      <xdr:row>8</xdr:row>
      <xdr:rowOff>1551214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1260C16C-170E-49DC-8FF0-3E07B30EE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273393"/>
          <a:ext cx="1566385" cy="1551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1564821</xdr:colOff>
      <xdr:row>10</xdr:row>
      <xdr:rowOff>1313715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F7049835-B41F-414A-B946-E31548ECA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3593536"/>
          <a:ext cx="1564821" cy="1313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1623670</xdr:colOff>
      <xdr:row>9</xdr:row>
      <xdr:rowOff>1265464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6CF3361C-EFDD-4FCE-A9A3-0A26AF8B6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2192000"/>
          <a:ext cx="1623670" cy="1265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1398116</xdr:colOff>
      <xdr:row>12</xdr:row>
      <xdr:rowOff>1306286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6F14A3EE-3A74-46D1-948E-773A01F8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6410214"/>
          <a:ext cx="1398116" cy="1306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/CEESC-Tumbler-Dispensing-Exercise-Interactive/dp/B08BRPTVFN/ref=zg_bs_2975304011_73?_encoding=UTF8&amp;psc=1&amp;refRID=4MNVDSJNH0JP1TB2ZN63" TargetMode="External"/><Relationship Id="rId13" Type="http://schemas.openxmlformats.org/officeDocument/2006/relationships/hyperlink" Target="https://detail.1688.com/offer/633233430721.html?spm=a26352.b28411319.offerlist.1.4d571e62I69m15" TargetMode="External"/><Relationship Id="rId18" Type="http://schemas.openxmlformats.org/officeDocument/2006/relationships/hyperlink" Target="https://www.amazon.com/Distributor-MATOW-Distribution-Portafilter-Professional/dp/B0827H4PYX/ref=pd_bxgy_img_2/146-2926085-0459331?_encoding=UTF8&amp;pd_rd_i=B0827H4PYX&amp;pd_rd_r=5ad9b0fa-4970-49fa-ba95-281264a478f1&amp;pd_rd_w=gCVek&amp;pd_rd_wg=ydblg&amp;pf_rd_p=f325d01c-4658-4593-be83-3e12ca663f0e&amp;pf_rd_r=EJ2F6H6T0F03DJ5GVHSS&amp;psc=1&amp;refRID=EJ2F6H6T0F03DJ5GVHSS" TargetMode="External"/><Relationship Id="rId26" Type="http://schemas.openxmlformats.org/officeDocument/2006/relationships/hyperlink" Target="https://www.amazon.com/CORKAS-Aerator-Decanter-Aerating-Instantly/dp/B07Y1QHMNJ/ref=zg_bs_678498011_7?_encoding=UTF8&amp;psc=1&amp;refRID=A8R0NZXXWSYYSSQ4AHAZ" TargetMode="External"/><Relationship Id="rId3" Type="http://schemas.openxmlformats.org/officeDocument/2006/relationships/hyperlink" Target="https://www.amazon.com/Weewooday-Pieces-Interactive-Rolling-Scratch/dp/B08G8BWMN9/ref=sr_1_16?dchild=1&amp;m=A1JX4L5CBS4J9K&amp;marketplaceID=ATVPDKIKX0DER&amp;qid=1607311621&amp;s=merchant-items&amp;sr=1-16" TargetMode="External"/><Relationship Id="rId21" Type="http://schemas.openxmlformats.org/officeDocument/2006/relationships/hyperlink" Target="https://www.amazon.com/Wine-Aerator-Pourer-2-pack-Decanter/dp/B014RS9NQ2/ref=pd_bxgy_img_3/146-2926085-0459331?_encoding=UTF8&amp;pd_rd_i=B014RS9NQ2&amp;pd_rd_r=66e31607-7df7-45d6-93c4-6929d5ce3252&amp;pd_rd_w=Z5sV8&amp;pd_rd_wg=Rk7ll&amp;pf_rd_p=f325d01c-4658-4593-be83-3e12ca663f0e&amp;pf_rd_r=J3M7PZMSNRVD087V52ZX&amp;psc=1&amp;refRID=J3M7PZMSNRVD087V52ZX" TargetMode="External"/><Relationship Id="rId7" Type="http://schemas.openxmlformats.org/officeDocument/2006/relationships/hyperlink" Target="https://www.amazon.com/USWT-Tumbler-Kitten-Roly-Poly-Dispensing/dp/B084VMRDNY/ref=zg_bs_2975304011_65?_encoding=UTF8&amp;refRID=4MNVDSJNH0JP1TB2ZN63&amp;th=1" TargetMode="External"/><Relationship Id="rId12" Type="http://schemas.openxmlformats.org/officeDocument/2006/relationships/hyperlink" Target="https://www.amazon.com/Suhaco-Indoor-Interactive-Towers-Colorful/dp/B08JGFDS3P/ref=zg_bs_2975304011_61?_encoding=UTF8&amp;psc=1&amp;refRID=0EVHBTCKF8GCHGAZQ7P8" TargetMode="External"/><Relationship Id="rId17" Type="http://schemas.openxmlformats.org/officeDocument/2006/relationships/hyperlink" Target="https://www.amazon.com/Espresso-MATOW-Stainless-Compatible-Portafilter/dp/B082SWN84Q/ref=pd_bxgy_img_2/146-2926085-0459331?_encoding=UTF8&amp;pd_rd_i=B082SWN84Q&amp;pd_rd_r=0c193594-8c16-45a8-8671-6e35b3393bd8&amp;pd_rd_w=C23cz&amp;pd_rd_wg=C7Ndo&amp;pf_rd_p=f325d01c-4658-4593-be83-3e12ca663f0e&amp;pf_rd_r=4Q0Z5XR3DDJVKWG1DZQ8&amp;psc=1&amp;refRID=4Q0Z5XR3DDJVKWG1DZQ8" TargetMode="External"/><Relationship Id="rId25" Type="http://schemas.openxmlformats.org/officeDocument/2006/relationships/hyperlink" Target="https://detail.1688.com/offer/615127041558.html?spm=a26352.13672862.offerlist.1.4cfc4abbbIj8ud" TargetMode="External"/><Relationship Id="rId2" Type="http://schemas.openxmlformats.org/officeDocument/2006/relationships/hyperlink" Target="https://www.amazon.com/Weewooday-Kittens-Handmade-Colorful-Supplies/dp/B08K9594SJ/ref=sr_1_28?dchild=1&amp;m=A1JX4L5CBS4J9K&amp;marketplaceID=ATVPDKIKX0DER&amp;qid=1607311621&amp;s=merchant-items&amp;sr=1-28" TargetMode="External"/><Relationship Id="rId16" Type="http://schemas.openxmlformats.org/officeDocument/2006/relationships/hyperlink" Target="https://detail.1688.com/offer/625931809229.html?spm=a26352.13672862.offerlist.6.65683948UKHiWy" TargetMode="External"/><Relationship Id="rId20" Type="http://schemas.openxmlformats.org/officeDocument/2006/relationships/hyperlink" Target="https://www.amazon.com/Countertop-Wine-Rack-Assembly-Required/dp/B07Q4X8BJY/ref=zg_bs_2474049011_4?_encoding=UTF8&amp;psc=1&amp;refRID=BZJGVQAYX3CS2S07BB0N" TargetMode="External"/><Relationship Id="rId29" Type="http://schemas.openxmlformats.org/officeDocument/2006/relationships/printerSettings" Target="../printerSettings/printerSettings2.bin"/><Relationship Id="rId1" Type="http://schemas.openxmlformats.org/officeDocument/2006/relationships/hyperlink" Target="https://www.amazon.com/T-Shirt-Alignment-Centering-Printing-Toddler/dp/B08MQDB4DP/ref=sr_1_20?dchild=1&amp;m=A1JX4L5CBS4J9K&amp;marketplaceID=ATVPDKIKX0DER&amp;qid=1607311621&amp;s=merchant-items&amp;sr=1-20" TargetMode="External"/><Relationship Id="rId6" Type="http://schemas.openxmlformats.org/officeDocument/2006/relationships/hyperlink" Target="https://www.amazon.com/Dorakitten-Interactive-Christmas-Puzzle-Tumbler/dp/B08GLG87GH/ref=zg_bs_2975304011_52?_encoding=UTF8&amp;psc=1&amp;refRID=4MNVDSJNH0JP1TB2ZN63" TargetMode="External"/><Relationship Id="rId11" Type="http://schemas.openxmlformats.org/officeDocument/2006/relationships/hyperlink" Target="https://www.amazon.com/Goiio-Ball-Bells-Pompom-Interactive/dp/B08HRVSJTH/ref=zg_bs_2975304011_99?_encoding=UTF8&amp;psc=1&amp;refRID=4MNVDSJNH0JP1TB2ZN63" TargetMode="External"/><Relationship Id="rId24" Type="http://schemas.openxmlformats.org/officeDocument/2006/relationships/hyperlink" Target="https://www.amazon.com/Chilling-Stainless-Chiller-Drinkers-Ationgle/dp/B07PDPCFW4/ref=zg_bs_13299331_38?_encoding=UTF8&amp;psc=1&amp;refRID=HGYB762BT423M4M34AZD" TargetMode="External"/><Relationship Id="rId5" Type="http://schemas.openxmlformats.org/officeDocument/2006/relationships/hyperlink" Target="https://www.amazon.com/Universal-Adapter-Enclosure-DVD-ROM-Optical/dp/B081Z5STG6/ref=sr_1_4?dchild=1&amp;keywords=Hard+Drive+Caddy+Adapter&amp;qid=1606803135&amp;sr=8-4" TargetMode="External"/><Relationship Id="rId15" Type="http://schemas.openxmlformats.org/officeDocument/2006/relationships/hyperlink" Target="https://detail.1688.com/offer/623661181470.html?spm=a26352.13672862.offerlist.6.58922464BcMyaM" TargetMode="External"/><Relationship Id="rId23" Type="http://schemas.openxmlformats.org/officeDocument/2006/relationships/hyperlink" Target="https://detail.1688.com/offer/575944426542.html?spm=a26352.13672862.offerlist.1.336dbd30EoEEu9" TargetMode="External"/><Relationship Id="rId28" Type="http://schemas.openxmlformats.org/officeDocument/2006/relationships/hyperlink" Target="https://www.amazon.com/Domino-Blocks-Building-Stacking-Creative/dp/B07PQGYQBD/ref=zg_bs_166248011_17?_encoding=UTF8&amp;psc=1&amp;refRID=8C2RR8X60PV56F0Z127J" TargetMode="External"/><Relationship Id="rId10" Type="http://schemas.openxmlformats.org/officeDocument/2006/relationships/hyperlink" Target="https://www.amazon.com/FINLAYS-Large-Plush-Patch-Balls/dp/B08LCQZGXL/ref=zg_bs_2975304011_98?_encoding=UTF8&amp;psc=1&amp;refRID=4MNVDSJNH0JP1TB2ZN63" TargetMode="External"/><Relationship Id="rId19" Type="http://schemas.openxmlformats.org/officeDocument/2006/relationships/hyperlink" Target="https://detail.1688.com/offer/618516888540.html?spm=a26352.13672862.offerlist.78.5f15425biIfFau" TargetMode="External"/><Relationship Id="rId4" Type="http://schemas.openxmlformats.org/officeDocument/2006/relationships/hyperlink" Target="https://www.amazon.com/Benazcap-DualSense-Controller-Accessories-Playstation/dp/B08NF4X751/ref=zg_bs_20972782011_14?_encoding=UTF8&amp;psc=1&amp;refRID=YJTH7R407CG7GZRCQ71T" TargetMode="External"/><Relationship Id="rId9" Type="http://schemas.openxmlformats.org/officeDocument/2006/relationships/hyperlink" Target="https://www.amazon.com/Legendog-Interactive-Lifelike-Sounds-Bird-Refillable/dp/B08G4R6RFK/ref=zg_bs_2975304011_94?_encoding=UTF8&amp;psc=1&amp;refRID=4MNVDSJNH0JP1TB2ZN63" TargetMode="External"/><Relationship Id="rId14" Type="http://schemas.openxmlformats.org/officeDocument/2006/relationships/hyperlink" Target="https://www.amazon.com/dp/B08HYNCM89/ref=sspa_dk_detail_6?psc=1&amp;pd_rd_i=B08HYNCM89&amp;pd_rd_w=MOWao&amp;pf_rd_p=7d37a48b-2b1a-4373-8c1a-bdcc5da66be9&amp;pd_rd_wg=C7Ndo&amp;pf_rd_r=4Q0Z5XR3DDJVKWG1DZQ8&amp;pd_rd_r=0c193594-8c16-45a8-8671-6e35b3393bd8&amp;spLa=ZW5jcnlwdGVkUXVhbGlmaWVyPUExSVZOVVc2UjBXRENFJmVuY3J5cHRlZElkPUEwNDg5NTM3MVQzOUJXMlpIMkVRNiZlbmNyeXB0ZWRBZElkPUEwNDc0NTU3R05HWUVNNDJLSzc0JndpZGdldE5hbWU9c3BfZGV0YWlsJmFjdGlvbj1jbGlja1JlZGlyZWN0JmRvTm90TG9nQ2xpY2s9dHJ1ZQ==" TargetMode="External"/><Relationship Id="rId22" Type="http://schemas.openxmlformats.org/officeDocument/2006/relationships/hyperlink" Target="https://detail.1688.com/offer/614676578483.html?spm=a26352.13672862.offerlist.157.11bd1f4arfmjDX" TargetMode="External"/><Relationship Id="rId27" Type="http://schemas.openxmlformats.org/officeDocument/2006/relationships/hyperlink" Target="https://www.amazon.com/Vinturi-V1010-Essential-Decanter-Enhanced/dp/B000UPOJ5W/ref=zg_bs_678498011_6?_encoding=UTF8&amp;psc=1&amp;refRID=QKH9JA626RPA85VC9TQK" TargetMode="External"/><Relationship Id="rId30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/SmartChoice-Microfiber-Cleaning-12-pack-Lint-Free/dp/B07GDN2C41/ref=zg_bs_15524361011_94?_encoding=UTF8&amp;refRID=NWJRX5NHS1BBGFMM0AAT&amp;th=1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s://detail.1688.com/offer/632311331899.html?spm=a26352.13672862.offerlist.724.19b9619duK9Sf7" TargetMode="External"/><Relationship Id="rId7" Type="http://schemas.openxmlformats.org/officeDocument/2006/relationships/hyperlink" Target="https://www.amazon.com/Microfiber-Cleaning-Cloth-Double-Sided-Multi-Purpose/dp/B08L7TM6CQ/ref=zg_bs_15524361011_34?_encoding=UTF8&amp;psc=1&amp;refRID=5FZR5DC1MNFH55Y5T5NX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s://www.amazon.com/Elaine-Karen-Deluxe-Womens-Unisex/dp/B07D5HGL5C/ref=zg_bs_2492459011_26?_encoding=UTF8&amp;psc=1&amp;refRID=NKD6KBFYB4M4E4EX2AH7" TargetMode="External"/><Relationship Id="rId1" Type="http://schemas.openxmlformats.org/officeDocument/2006/relationships/hyperlink" Target="https://www.amazon.com/Grip-Tape-Waterproof-Traction-Staircases/dp/B08F7DKTD4/ref=sr_1_5?crid=VOCQ6XGYO403&amp;dchild=1&amp;keywords=anti+slip+tape&amp;qid=1611641561&amp;sprefix=anti+slip%2Caps%2C418&amp;sr=8-5" TargetMode="External"/><Relationship Id="rId6" Type="http://schemas.openxmlformats.org/officeDocument/2006/relationships/hyperlink" Target="https://detail.1688.com/offer/39364326394.html?spm=a26352.13672862.offerlist.14.771a2f21BaFqyG" TargetMode="External"/><Relationship Id="rId11" Type="http://schemas.openxmlformats.org/officeDocument/2006/relationships/hyperlink" Target="https://detail.1688.com/offer/631720166520.html?spm=a26352.13672862.offerlist.147.40d9a1548IRucz" TargetMode="External"/><Relationship Id="rId5" Type="http://schemas.openxmlformats.org/officeDocument/2006/relationships/hyperlink" Target="https://www.amazon.com/Filters-Register-Filter-Heater-Trapping/dp/B08PPBT3YR/ref=sr_1_17?dchild=1&amp;m=A2QFQ950PI51M5&amp;marketplaceID=ATVPDKIKX0DER&amp;qid=1613965995&amp;s=merchant-items&amp;sr=1-17" TargetMode="External"/><Relationship Id="rId10" Type="http://schemas.openxmlformats.org/officeDocument/2006/relationships/hyperlink" Target="https://detail.1688.com/offer/41693655940.html?spm=a26352.13672862.offerlist.58.7e4f2c78kPZv7P" TargetMode="External"/><Relationship Id="rId4" Type="http://schemas.openxmlformats.org/officeDocument/2006/relationships/hyperlink" Target="https://www.amazon.com/Transfer-Vinyl-Luminous-Fluorescent-Shirts/dp/B08C4P8RMF/?_encoding=UTF8&amp;pd_rd_w=ZrBC7&amp;pf_rd_p=8fa16616-8bb0-42a9-8606-3aae473a8b79&amp;pf_rd_r=WH7DMCFB36F1VYANDWV3&amp;pd_rd_r=89dfd30d-dcd9-4dda-a48a-1dae9f231aba&amp;pd_rd_wg=UvhZ7&amp;ref_=pd_gw_trq_rep_sims_gw" TargetMode="External"/><Relationship Id="rId9" Type="http://schemas.openxmlformats.org/officeDocument/2006/relationships/hyperlink" Target="https://detail.1688.com/offer/636118773724.html?spm=a26352.b28411319.offerlist.7.2f451e62Wc9yRC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6"/>
  <sheetViews>
    <sheetView zoomScale="70" zoomScaleNormal="70" workbookViewId="0">
      <pane ySplit="1" topLeftCell="A2" activePane="bottomLeft" state="frozen"/>
      <selection pane="bottomLeft" activeCell="C2" sqref="C2"/>
    </sheetView>
  </sheetViews>
  <sheetFormatPr defaultColWidth="9" defaultRowHeight="13.5" x14ac:dyDescent="0.15"/>
  <cols>
    <col min="1" max="1" width="42.375" customWidth="1"/>
    <col min="2" max="2" width="19.25" style="1" customWidth="1"/>
    <col min="3" max="3" width="13.875" customWidth="1"/>
    <col min="4" max="4" width="12.5" customWidth="1"/>
    <col min="5" max="5" width="17.75" style="1" customWidth="1"/>
    <col min="6" max="6" width="13.25" style="1" customWidth="1"/>
    <col min="7" max="7" width="18.75" style="1" customWidth="1"/>
    <col min="8" max="8" width="18.75" customWidth="1"/>
    <col min="9" max="9" width="14.75" customWidth="1"/>
    <col min="10" max="10" width="13.5" customWidth="1"/>
    <col min="11" max="11" width="12.75" style="20" customWidth="1"/>
    <col min="12" max="12" width="44.125" style="20" customWidth="1"/>
    <col min="13" max="13" width="23.125" customWidth="1"/>
    <col min="14" max="14" width="11.5" customWidth="1"/>
  </cols>
  <sheetData>
    <row r="1" spans="1:14" ht="33" customHeight="1" x14ac:dyDescent="0.15">
      <c r="A1" s="2" t="s">
        <v>0</v>
      </c>
      <c r="B1" s="2" t="s">
        <v>10</v>
      </c>
      <c r="C1" s="3" t="s">
        <v>1</v>
      </c>
      <c r="D1" s="3" t="s">
        <v>2</v>
      </c>
      <c r="E1" s="2" t="s">
        <v>3</v>
      </c>
      <c r="F1" s="2" t="s">
        <v>11</v>
      </c>
      <c r="G1" s="2" t="s">
        <v>12</v>
      </c>
      <c r="H1" s="3" t="s">
        <v>4</v>
      </c>
      <c r="I1" s="6" t="s">
        <v>5</v>
      </c>
      <c r="J1" s="6" t="s">
        <v>6</v>
      </c>
      <c r="K1" s="3" t="s">
        <v>7</v>
      </c>
      <c r="L1" s="3" t="s">
        <v>8</v>
      </c>
      <c r="M1" s="2" t="s">
        <v>9</v>
      </c>
    </row>
    <row r="2" spans="1:14" ht="150.94999999999999" customHeight="1" x14ac:dyDescent="0.15">
      <c r="A2" s="4"/>
      <c r="B2" s="15" t="s">
        <v>26</v>
      </c>
      <c r="C2" s="4">
        <v>11.99</v>
      </c>
      <c r="D2" s="4">
        <v>13</v>
      </c>
      <c r="E2" s="15" t="s">
        <v>18</v>
      </c>
      <c r="F2" s="4">
        <v>200</v>
      </c>
      <c r="G2" s="4">
        <f>3.48+0.15*C2</f>
        <v>5.2785000000000002</v>
      </c>
      <c r="H2" s="4">
        <f>C2-G2</f>
        <v>6.7115</v>
      </c>
      <c r="I2" s="4">
        <f>H2*6.4-D2</f>
        <v>29.953600000000002</v>
      </c>
      <c r="J2" s="7">
        <f t="shared" ref="J2:J5" si="0">I2/(C2*6.8)</f>
        <v>0.36738458519354367</v>
      </c>
      <c r="K2" s="10" t="s">
        <v>19</v>
      </c>
      <c r="L2" s="8" t="s">
        <v>20</v>
      </c>
      <c r="M2" s="16" t="s">
        <v>21</v>
      </c>
    </row>
    <row r="3" spans="1:14" ht="216.95" customHeight="1" x14ac:dyDescent="0.15">
      <c r="A3" s="4"/>
      <c r="B3" s="15" t="s">
        <v>14</v>
      </c>
      <c r="C3" s="4">
        <v>7.99</v>
      </c>
      <c r="D3" s="4">
        <v>10</v>
      </c>
      <c r="E3" s="15" t="s">
        <v>13</v>
      </c>
      <c r="F3" s="5"/>
      <c r="G3" s="4">
        <f>2.5+0.15*C3</f>
        <v>3.6985000000000001</v>
      </c>
      <c r="H3" s="4">
        <f t="shared" ref="H3:H5" si="1">C3-G3</f>
        <v>4.2915000000000001</v>
      </c>
      <c r="I3" s="4">
        <f>H3*6.4-D3</f>
        <v>17.465600000000002</v>
      </c>
      <c r="J3" s="7">
        <f t="shared" si="0"/>
        <v>0.32146064934108814</v>
      </c>
      <c r="K3" s="10" t="s">
        <v>15</v>
      </c>
      <c r="L3" s="8" t="s">
        <v>16</v>
      </c>
      <c r="M3" s="16" t="s">
        <v>17</v>
      </c>
    </row>
    <row r="4" spans="1:14" ht="150.94999999999999" customHeight="1" x14ac:dyDescent="0.15">
      <c r="A4" s="4"/>
      <c r="B4" s="15" t="s">
        <v>22</v>
      </c>
      <c r="C4" s="4">
        <v>14.99</v>
      </c>
      <c r="D4" s="4">
        <v>7</v>
      </c>
      <c r="E4" s="15" t="s">
        <v>23</v>
      </c>
      <c r="F4" s="4">
        <v>200</v>
      </c>
      <c r="G4" s="4">
        <f>3.48+0.15*C4</f>
        <v>5.7285000000000004</v>
      </c>
      <c r="H4" s="4">
        <f t="shared" si="1"/>
        <v>9.2614999999999998</v>
      </c>
      <c r="I4" s="4">
        <f>H4*6.4-D4</f>
        <v>52.273600000000002</v>
      </c>
      <c r="J4" s="7">
        <f t="shared" si="0"/>
        <v>0.51282815994977049</v>
      </c>
      <c r="K4" s="10" t="s">
        <v>24</v>
      </c>
      <c r="L4" s="10" t="s">
        <v>25</v>
      </c>
      <c r="M4" s="12"/>
    </row>
    <row r="5" spans="1:14" ht="153" customHeight="1" x14ac:dyDescent="0.15">
      <c r="A5" s="4"/>
      <c r="B5" s="15" t="s">
        <v>27</v>
      </c>
      <c r="C5" s="4">
        <v>16.989999999999998</v>
      </c>
      <c r="D5" s="4">
        <v>22</v>
      </c>
      <c r="E5" s="4"/>
      <c r="F5" s="4"/>
      <c r="G5" s="4">
        <f>3.48+0.15*C5</f>
        <v>6.0284999999999993</v>
      </c>
      <c r="H5" s="4">
        <f t="shared" si="1"/>
        <v>10.961499999999999</v>
      </c>
      <c r="I5" s="4">
        <f>H5*6.4-D5</f>
        <v>48.153599999999997</v>
      </c>
      <c r="J5" s="7">
        <f t="shared" si="0"/>
        <v>0.41679880898798605</v>
      </c>
      <c r="K5" s="10" t="s">
        <v>28</v>
      </c>
      <c r="L5" s="8" t="s">
        <v>29</v>
      </c>
      <c r="M5" s="12"/>
    </row>
    <row r="6" spans="1:14" ht="150.94999999999999" customHeight="1" x14ac:dyDescent="0.15">
      <c r="A6" s="4"/>
      <c r="B6" s="4"/>
      <c r="C6" s="4"/>
      <c r="D6" s="4"/>
      <c r="E6" s="4"/>
      <c r="F6" s="4"/>
      <c r="G6" s="4"/>
      <c r="H6" s="4"/>
      <c r="I6" s="4"/>
      <c r="J6" s="7"/>
      <c r="K6" s="10"/>
      <c r="L6" s="8"/>
      <c r="M6" s="9"/>
    </row>
    <row r="7" spans="1:14" ht="150.94999999999999" customHeight="1" x14ac:dyDescent="0.15">
      <c r="A7" s="4"/>
      <c r="B7" s="4"/>
      <c r="C7" s="4"/>
      <c r="D7" s="4"/>
      <c r="E7" s="4"/>
      <c r="F7" s="4"/>
      <c r="G7" s="4"/>
      <c r="H7" s="4"/>
      <c r="I7" s="4"/>
      <c r="J7" s="7"/>
      <c r="K7" s="10"/>
      <c r="L7" s="8"/>
      <c r="M7" s="9"/>
    </row>
    <row r="8" spans="1:14" ht="150.94999999999999" customHeight="1" x14ac:dyDescent="0.15">
      <c r="A8" s="4"/>
      <c r="B8" s="4"/>
      <c r="C8" s="4"/>
      <c r="D8" s="4"/>
      <c r="E8" s="4"/>
      <c r="F8" s="4"/>
      <c r="G8" s="4"/>
      <c r="H8" s="4"/>
      <c r="I8" s="4"/>
      <c r="J8" s="7"/>
      <c r="K8" s="10"/>
      <c r="L8" s="8"/>
      <c r="M8" s="9"/>
    </row>
    <row r="9" spans="1:14" ht="150.94999999999999" customHeight="1" x14ac:dyDescent="0.15">
      <c r="A9" s="4"/>
      <c r="B9" s="4"/>
      <c r="C9" s="4"/>
      <c r="D9" s="4"/>
      <c r="E9" s="4"/>
      <c r="F9" s="4"/>
      <c r="G9" s="4"/>
      <c r="H9" s="4"/>
      <c r="I9" s="4"/>
      <c r="J9" s="7"/>
      <c r="K9" s="10"/>
      <c r="L9" s="8"/>
      <c r="M9" s="9"/>
    </row>
    <row r="10" spans="1:14" ht="81" customHeight="1" x14ac:dyDescent="0.15">
      <c r="A10" s="4"/>
      <c r="B10" s="4"/>
      <c r="C10" s="4"/>
      <c r="D10" s="4"/>
      <c r="E10" s="4"/>
      <c r="F10" s="4"/>
      <c r="G10" s="4"/>
      <c r="H10" s="4"/>
      <c r="I10" s="13"/>
      <c r="J10" s="13"/>
      <c r="K10" s="17"/>
      <c r="L10" s="14"/>
      <c r="M10" s="13"/>
      <c r="N10" s="11"/>
    </row>
    <row r="11" spans="1:14" ht="81" customHeight="1" x14ac:dyDescent="0.15">
      <c r="A11" s="4"/>
      <c r="B11" s="4"/>
      <c r="C11" s="4"/>
      <c r="D11" s="4"/>
      <c r="E11" s="4"/>
      <c r="F11" s="4"/>
      <c r="G11" s="4"/>
      <c r="H11" s="4"/>
      <c r="I11" s="4"/>
      <c r="J11" s="4"/>
      <c r="K11" s="18"/>
      <c r="L11" s="14"/>
      <c r="M11" s="4"/>
      <c r="N11" s="11"/>
    </row>
    <row r="12" spans="1:14" ht="81" customHeight="1" x14ac:dyDescent="0.15">
      <c r="A12" s="4"/>
      <c r="B12" s="4"/>
      <c r="C12" s="4"/>
      <c r="D12" s="4"/>
      <c r="E12" s="4"/>
      <c r="F12" s="4"/>
      <c r="G12" s="4"/>
      <c r="H12" s="4"/>
      <c r="I12" s="4"/>
      <c r="J12" s="4"/>
      <c r="K12" s="18"/>
      <c r="L12" s="8"/>
      <c r="M12" s="4"/>
      <c r="N12" s="11"/>
    </row>
    <row r="13" spans="1:14" ht="81" customHeight="1" x14ac:dyDescent="0.15">
      <c r="A13" s="4"/>
      <c r="B13" s="4"/>
      <c r="C13" s="4"/>
      <c r="D13" s="4"/>
      <c r="E13" s="4"/>
      <c r="F13" s="4"/>
      <c r="G13" s="4"/>
      <c r="H13" s="4"/>
      <c r="I13" s="4"/>
      <c r="J13" s="4"/>
      <c r="K13" s="18"/>
      <c r="L13" s="8"/>
      <c r="M13" s="4"/>
      <c r="N13" s="11"/>
    </row>
    <row r="14" spans="1:14" ht="81" customHeight="1" x14ac:dyDescent="0.15">
      <c r="A14" s="4"/>
      <c r="B14" s="4"/>
      <c r="C14" s="4"/>
      <c r="D14" s="4"/>
      <c r="E14" s="4"/>
      <c r="F14" s="4"/>
      <c r="G14" s="4"/>
      <c r="H14" s="4"/>
      <c r="I14" s="4"/>
      <c r="J14" s="4"/>
      <c r="K14" s="18"/>
      <c r="L14" s="8"/>
      <c r="M14" s="4"/>
      <c r="N14" s="11"/>
    </row>
    <row r="15" spans="1:14" ht="81" customHeight="1" x14ac:dyDescent="0.15">
      <c r="A15" s="4"/>
      <c r="B15" s="4"/>
      <c r="C15" s="4"/>
      <c r="D15" s="4"/>
      <c r="E15" s="4"/>
      <c r="F15" s="4"/>
      <c r="G15" s="4"/>
      <c r="H15" s="4"/>
      <c r="I15" s="4"/>
      <c r="J15" s="4"/>
      <c r="K15" s="18"/>
      <c r="L15" s="8"/>
      <c r="M15" s="4"/>
      <c r="N15" s="11"/>
    </row>
    <row r="16" spans="1:14" x14ac:dyDescent="0.15">
      <c r="A16" s="1"/>
      <c r="C16" s="1"/>
      <c r="D16" s="1"/>
      <c r="H16" s="1"/>
      <c r="I16" s="1"/>
      <c r="J16" s="1"/>
      <c r="K16" s="19"/>
      <c r="L16" s="14"/>
      <c r="M16" s="1"/>
    </row>
    <row r="17" spans="1:13" x14ac:dyDescent="0.15">
      <c r="A17" s="1"/>
      <c r="C17" s="1"/>
      <c r="D17" s="1"/>
      <c r="H17" s="1"/>
      <c r="I17" s="1"/>
      <c r="J17" s="1"/>
      <c r="L17" s="14"/>
      <c r="M17" s="1"/>
    </row>
    <row r="18" spans="1:13" x14ac:dyDescent="0.15">
      <c r="A18" s="1"/>
      <c r="C18" s="1"/>
      <c r="D18" s="1"/>
      <c r="H18" s="1"/>
      <c r="I18" s="1"/>
      <c r="J18" s="1"/>
      <c r="L18" s="14"/>
      <c r="M18" s="1"/>
    </row>
    <row r="19" spans="1:13" x14ac:dyDescent="0.15">
      <c r="A19" s="1"/>
      <c r="C19" s="1"/>
      <c r="D19" s="1"/>
      <c r="H19" s="1"/>
      <c r="I19" s="1"/>
      <c r="J19" s="1"/>
      <c r="L19" s="14"/>
      <c r="M19" s="1"/>
    </row>
    <row r="20" spans="1:13" x14ac:dyDescent="0.15">
      <c r="A20" s="1"/>
      <c r="C20" s="1"/>
      <c r="D20" s="1"/>
      <c r="H20" s="1"/>
      <c r="I20" s="1"/>
      <c r="J20" s="1"/>
      <c r="L20" s="14"/>
      <c r="M20" s="1"/>
    </row>
    <row r="21" spans="1:13" x14ac:dyDescent="0.15">
      <c r="A21" s="1"/>
      <c r="C21" s="1"/>
      <c r="D21" s="1"/>
      <c r="H21" s="1"/>
      <c r="I21" s="1"/>
      <c r="J21" s="1"/>
      <c r="L21" s="14"/>
      <c r="M21" s="1"/>
    </row>
    <row r="22" spans="1:13" x14ac:dyDescent="0.15">
      <c r="A22" s="1"/>
      <c r="C22" s="1"/>
      <c r="D22" s="1"/>
      <c r="H22" s="1"/>
      <c r="I22" s="1"/>
      <c r="J22" s="1"/>
      <c r="L22" s="14"/>
      <c r="M22" s="1"/>
    </row>
    <row r="23" spans="1:13" x14ac:dyDescent="0.15">
      <c r="A23" s="1"/>
      <c r="C23" s="1"/>
      <c r="D23" s="1"/>
      <c r="H23" s="1"/>
      <c r="I23" s="1"/>
      <c r="J23" s="1"/>
      <c r="L23" s="14"/>
      <c r="M23" s="1"/>
    </row>
    <row r="24" spans="1:13" x14ac:dyDescent="0.15">
      <c r="A24" s="1"/>
      <c r="C24" s="1"/>
      <c r="D24" s="1"/>
      <c r="H24" s="1"/>
      <c r="I24" s="1"/>
      <c r="J24" s="1"/>
      <c r="L24" s="14"/>
      <c r="M24" s="1"/>
    </row>
    <row r="25" spans="1:13" x14ac:dyDescent="0.15">
      <c r="A25" s="1"/>
      <c r="C25" s="1"/>
      <c r="D25" s="1"/>
      <c r="H25" s="1"/>
      <c r="I25" s="1"/>
      <c r="J25" s="1"/>
      <c r="L25" s="14"/>
      <c r="M25" s="1"/>
    </row>
    <row r="26" spans="1:13" x14ac:dyDescent="0.15">
      <c r="D26">
        <f>13.5*4</f>
        <v>54</v>
      </c>
    </row>
  </sheetData>
  <phoneticPr fontId="6" type="noConversion"/>
  <pageMargins left="0.75" right="0.75" top="1" bottom="1" header="0.5" footer="0.5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300CA-2583-4865-BBB7-730E1046DCA0}">
  <dimension ref="A1:P29"/>
  <sheetViews>
    <sheetView zoomScale="70" zoomScaleNormal="70" workbookViewId="0">
      <pane ySplit="6" topLeftCell="A20" activePane="bottomLeft" state="frozen"/>
      <selection pane="bottomLeft" activeCell="M14" sqref="M14"/>
    </sheetView>
  </sheetViews>
  <sheetFormatPr defaultRowHeight="13.5" x14ac:dyDescent="0.15"/>
  <cols>
    <col min="1" max="1" width="30.25" customWidth="1"/>
    <col min="2" max="2" width="25.5" bestFit="1" customWidth="1"/>
    <col min="3" max="3" width="9.375" customWidth="1"/>
    <col min="4" max="4" width="9.875" customWidth="1"/>
    <col min="5" max="5" width="15.125" customWidth="1"/>
    <col min="6" max="8" width="14" customWidth="1"/>
    <col min="9" max="9" width="11" customWidth="1"/>
    <col min="10" max="10" width="10.75" customWidth="1"/>
    <col min="11" max="12" width="12.375" customWidth="1"/>
    <col min="13" max="13" width="18.875" customWidth="1"/>
    <col min="14" max="14" width="18" customWidth="1"/>
    <col min="15" max="15" width="17.375" customWidth="1"/>
  </cols>
  <sheetData>
    <row r="1" spans="1:16" ht="42.75" x14ac:dyDescent="0.15">
      <c r="A1" s="2" t="s">
        <v>0</v>
      </c>
      <c r="B1" s="2" t="s">
        <v>10</v>
      </c>
      <c r="C1" s="3" t="s">
        <v>1</v>
      </c>
      <c r="D1" s="3" t="s">
        <v>2</v>
      </c>
      <c r="E1" s="21" t="s">
        <v>30</v>
      </c>
      <c r="F1" s="21" t="s">
        <v>31</v>
      </c>
      <c r="G1" s="21" t="s">
        <v>32</v>
      </c>
      <c r="H1" s="21" t="s">
        <v>33</v>
      </c>
      <c r="I1" s="2" t="s">
        <v>12</v>
      </c>
      <c r="J1" s="3" t="s">
        <v>4</v>
      </c>
      <c r="K1" s="6" t="s">
        <v>5</v>
      </c>
      <c r="L1" s="6" t="s">
        <v>6</v>
      </c>
      <c r="M1" s="3" t="s">
        <v>7</v>
      </c>
      <c r="N1" s="3" t="s">
        <v>8</v>
      </c>
      <c r="O1" s="2" t="s">
        <v>9</v>
      </c>
    </row>
    <row r="2" spans="1:16" ht="135" hidden="1" x14ac:dyDescent="0.15">
      <c r="A2" s="4"/>
      <c r="B2" s="15" t="s">
        <v>35</v>
      </c>
      <c r="C2" s="4">
        <v>6.99</v>
      </c>
      <c r="D2" s="4">
        <v>6</v>
      </c>
      <c r="E2" s="15" t="s">
        <v>34</v>
      </c>
      <c r="F2" s="4">
        <v>1</v>
      </c>
      <c r="G2" s="4">
        <v>0.15</v>
      </c>
      <c r="H2" s="4">
        <v>6.5</v>
      </c>
      <c r="I2" s="4">
        <f t="shared" ref="I2:I10" si="0">IF(E2="小",2.5,IF(E2="大",3.48,8.64))+G2*C2</f>
        <v>3.5484999999999998</v>
      </c>
      <c r="J2" s="4">
        <f t="shared" ref="J2:J10" si="1">C2-I2</f>
        <v>3.4415000000000004</v>
      </c>
      <c r="K2" s="4">
        <f t="shared" ref="K2:K10" si="2">J2*H2-D2</f>
        <v>16.369750000000003</v>
      </c>
      <c r="L2" s="7">
        <f t="shared" ref="L2" si="3">K2/(C2*H2)</f>
        <v>0.36028942445251466</v>
      </c>
      <c r="M2" s="23" t="s">
        <v>61</v>
      </c>
      <c r="N2" s="8" t="s">
        <v>36</v>
      </c>
      <c r="O2" s="16"/>
    </row>
    <row r="3" spans="1:16" ht="148.5" hidden="1" x14ac:dyDescent="0.15">
      <c r="A3" s="4"/>
      <c r="B3" s="15" t="s">
        <v>50</v>
      </c>
      <c r="C3" s="4">
        <v>24.99</v>
      </c>
      <c r="D3" s="4">
        <v>50</v>
      </c>
      <c r="E3" s="15" t="s">
        <v>49</v>
      </c>
      <c r="F3" s="4">
        <v>1</v>
      </c>
      <c r="G3" s="4">
        <v>0.15</v>
      </c>
      <c r="H3" s="4">
        <v>6.5</v>
      </c>
      <c r="I3" s="4">
        <f t="shared" si="0"/>
        <v>7.2284999999999995</v>
      </c>
      <c r="J3" s="4">
        <f t="shared" si="1"/>
        <v>17.761499999999998</v>
      </c>
      <c r="K3" s="4">
        <f t="shared" si="2"/>
        <v>65.449749999999995</v>
      </c>
      <c r="L3" s="7">
        <f t="shared" ref="L3:L10" si="4">K3/(C3*H3)</f>
        <v>0.40292886385323357</v>
      </c>
      <c r="M3" s="23" t="s">
        <v>60</v>
      </c>
      <c r="N3" s="8" t="s">
        <v>29</v>
      </c>
      <c r="O3" s="16" t="s">
        <v>37</v>
      </c>
    </row>
    <row r="4" spans="1:16" ht="175.5" hidden="1" x14ac:dyDescent="0.15">
      <c r="A4" s="4"/>
      <c r="B4" s="15" t="s">
        <v>52</v>
      </c>
      <c r="C4" s="4">
        <v>9.99</v>
      </c>
      <c r="D4" s="4">
        <f>1.6*6</f>
        <v>9.6000000000000014</v>
      </c>
      <c r="E4" s="15" t="s">
        <v>49</v>
      </c>
      <c r="F4" s="4">
        <v>1</v>
      </c>
      <c r="G4" s="4">
        <v>0.15</v>
      </c>
      <c r="H4" s="4">
        <v>6.5</v>
      </c>
      <c r="I4" s="4">
        <f t="shared" si="0"/>
        <v>4.9785000000000004</v>
      </c>
      <c r="J4" s="4">
        <f t="shared" si="1"/>
        <v>5.0114999999999998</v>
      </c>
      <c r="K4" s="4">
        <f t="shared" si="2"/>
        <v>22.97475</v>
      </c>
      <c r="L4" s="7">
        <f t="shared" si="4"/>
        <v>0.35381150381150378</v>
      </c>
      <c r="M4" s="23" t="s">
        <v>59</v>
      </c>
      <c r="N4" s="8" t="s">
        <v>53</v>
      </c>
      <c r="O4" s="16"/>
    </row>
    <row r="5" spans="1:16" ht="162" hidden="1" x14ac:dyDescent="0.15">
      <c r="A5" s="4"/>
      <c r="B5" s="15" t="s">
        <v>55</v>
      </c>
      <c r="C5" s="4">
        <v>9.99</v>
      </c>
      <c r="D5" s="4">
        <f>1*9</f>
        <v>9</v>
      </c>
      <c r="E5" s="15" t="s">
        <v>49</v>
      </c>
      <c r="F5" s="4">
        <v>1</v>
      </c>
      <c r="G5" s="4">
        <v>0.15</v>
      </c>
      <c r="H5" s="4">
        <v>6.5</v>
      </c>
      <c r="I5" s="4">
        <f t="shared" si="0"/>
        <v>4.9785000000000004</v>
      </c>
      <c r="J5" s="4">
        <f t="shared" si="1"/>
        <v>5.0114999999999998</v>
      </c>
      <c r="K5" s="4">
        <f t="shared" si="2"/>
        <v>23.574750000000002</v>
      </c>
      <c r="L5" s="7">
        <f t="shared" si="4"/>
        <v>0.36305151305151306</v>
      </c>
      <c r="M5" s="23" t="s">
        <v>58</v>
      </c>
      <c r="N5" s="8" t="s">
        <v>54</v>
      </c>
      <c r="O5" s="16"/>
    </row>
    <row r="6" spans="1:16" ht="175.5" hidden="1" x14ac:dyDescent="0.15">
      <c r="A6" s="4"/>
      <c r="B6" s="15" t="s">
        <v>56</v>
      </c>
      <c r="C6" s="4">
        <v>9.99</v>
      </c>
      <c r="D6" s="4">
        <f>14.3</f>
        <v>14.3</v>
      </c>
      <c r="E6" s="15" t="s">
        <v>34</v>
      </c>
      <c r="F6" s="4">
        <v>1</v>
      </c>
      <c r="G6" s="4">
        <v>0.15</v>
      </c>
      <c r="H6" s="4">
        <v>6.5</v>
      </c>
      <c r="I6" s="4">
        <f t="shared" si="0"/>
        <v>3.9984999999999999</v>
      </c>
      <c r="J6" s="4">
        <f t="shared" si="1"/>
        <v>5.9915000000000003</v>
      </c>
      <c r="K6" s="4">
        <f t="shared" si="2"/>
        <v>24.644749999999998</v>
      </c>
      <c r="L6" s="7">
        <f t="shared" si="4"/>
        <v>0.37952952952952951</v>
      </c>
      <c r="M6" s="23" t="s">
        <v>57</v>
      </c>
      <c r="N6" s="24" t="s">
        <v>83</v>
      </c>
      <c r="O6" s="16"/>
    </row>
    <row r="7" spans="1:16" ht="135" hidden="1" x14ac:dyDescent="0.15">
      <c r="A7" s="4"/>
      <c r="B7" s="15" t="s">
        <v>82</v>
      </c>
      <c r="C7" s="4">
        <v>11.98</v>
      </c>
      <c r="D7" s="4">
        <f>8*2</f>
        <v>16</v>
      </c>
      <c r="E7" s="15" t="s">
        <v>49</v>
      </c>
      <c r="F7" s="4">
        <v>1</v>
      </c>
      <c r="G7" s="4">
        <v>0.15</v>
      </c>
      <c r="H7" s="4">
        <v>6.5</v>
      </c>
      <c r="I7" s="4">
        <f t="shared" si="0"/>
        <v>5.2770000000000001</v>
      </c>
      <c r="J7" s="4">
        <f t="shared" si="1"/>
        <v>6.7030000000000003</v>
      </c>
      <c r="K7" s="4">
        <f t="shared" si="2"/>
        <v>27.569500000000005</v>
      </c>
      <c r="L7" s="7">
        <f t="shared" si="4"/>
        <v>0.35404520354436886</v>
      </c>
      <c r="M7" s="23" t="s">
        <v>74</v>
      </c>
      <c r="N7" s="8" t="s">
        <v>62</v>
      </c>
      <c r="O7" s="16"/>
    </row>
    <row r="8" spans="1:16" ht="121.5" hidden="1" x14ac:dyDescent="0.15">
      <c r="A8" s="4"/>
      <c r="B8" s="15" t="s">
        <v>64</v>
      </c>
      <c r="C8" s="4">
        <v>13.9</v>
      </c>
      <c r="D8" s="4">
        <f>2*13.5</f>
        <v>27</v>
      </c>
      <c r="E8" s="15" t="s">
        <v>49</v>
      </c>
      <c r="F8" s="4">
        <v>1</v>
      </c>
      <c r="G8" s="4">
        <v>0.15</v>
      </c>
      <c r="H8" s="4">
        <v>6.5</v>
      </c>
      <c r="I8" s="4">
        <f t="shared" si="0"/>
        <v>5.5649999999999995</v>
      </c>
      <c r="J8" s="4">
        <f t="shared" si="1"/>
        <v>8.3350000000000009</v>
      </c>
      <c r="K8" s="4">
        <f t="shared" si="2"/>
        <v>27.177500000000009</v>
      </c>
      <c r="L8" s="7">
        <f t="shared" si="4"/>
        <v>0.3008024349750969</v>
      </c>
      <c r="M8" s="23" t="s">
        <v>75</v>
      </c>
      <c r="N8" s="8" t="s">
        <v>63</v>
      </c>
    </row>
    <row r="9" spans="1:16" ht="148.5" hidden="1" x14ac:dyDescent="0.15">
      <c r="A9" s="4"/>
      <c r="B9" s="15" t="s">
        <v>64</v>
      </c>
      <c r="C9" s="4">
        <v>13.99</v>
      </c>
      <c r="D9" s="4">
        <f>2*12.56</f>
        <v>25.12</v>
      </c>
      <c r="E9" s="15" t="s">
        <v>49</v>
      </c>
      <c r="F9" s="4">
        <v>1</v>
      </c>
      <c r="G9" s="4">
        <v>0.15</v>
      </c>
      <c r="H9" s="4">
        <v>6.5</v>
      </c>
      <c r="I9" s="4">
        <f t="shared" si="0"/>
        <v>5.5785</v>
      </c>
      <c r="J9" s="4">
        <f t="shared" si="1"/>
        <v>8.4115000000000002</v>
      </c>
      <c r="K9" s="4">
        <f t="shared" si="2"/>
        <v>29.554750000000002</v>
      </c>
      <c r="L9" s="7">
        <f t="shared" si="4"/>
        <v>0.32500962225765656</v>
      </c>
      <c r="M9" s="23" t="s">
        <v>76</v>
      </c>
      <c r="N9" s="8" t="s">
        <v>65</v>
      </c>
    </row>
    <row r="10" spans="1:16" ht="148.5" hidden="1" x14ac:dyDescent="0.15">
      <c r="A10" s="4"/>
      <c r="B10" s="15" t="s">
        <v>67</v>
      </c>
      <c r="C10" s="4">
        <v>9.99</v>
      </c>
      <c r="D10" s="4">
        <v>8.5</v>
      </c>
      <c r="E10" s="15" t="s">
        <v>49</v>
      </c>
      <c r="F10" s="4">
        <v>1</v>
      </c>
      <c r="G10" s="4">
        <v>0.15</v>
      </c>
      <c r="H10" s="4">
        <v>6.5</v>
      </c>
      <c r="I10" s="4">
        <f t="shared" si="0"/>
        <v>4.9785000000000004</v>
      </c>
      <c r="J10" s="4">
        <f t="shared" si="1"/>
        <v>5.0114999999999998</v>
      </c>
      <c r="K10" s="4">
        <f t="shared" si="2"/>
        <v>24.074750000000002</v>
      </c>
      <c r="L10" s="7">
        <f t="shared" si="4"/>
        <v>0.37075152075152079</v>
      </c>
      <c r="M10" s="23" t="s">
        <v>80</v>
      </c>
      <c r="N10" s="8" t="s">
        <v>66</v>
      </c>
      <c r="O10" s="22" t="s">
        <v>81</v>
      </c>
    </row>
    <row r="11" spans="1:16" ht="148.5" hidden="1" x14ac:dyDescent="0.15">
      <c r="A11" s="4"/>
      <c r="B11" s="15" t="s">
        <v>69</v>
      </c>
      <c r="C11" s="4">
        <v>12.48</v>
      </c>
      <c r="D11" s="4">
        <v>14.5</v>
      </c>
      <c r="E11" s="15" t="s">
        <v>49</v>
      </c>
      <c r="F11" s="4">
        <v>1</v>
      </c>
      <c r="G11" s="4">
        <v>0.15</v>
      </c>
      <c r="H11" s="4">
        <v>6.5</v>
      </c>
      <c r="I11" s="4">
        <f t="shared" ref="I11:I29" si="5">IF(E11="小",2.5,IF(E11="大",3.48,8.64))+G11*C11</f>
        <v>5.3520000000000003</v>
      </c>
      <c r="J11" s="4">
        <f t="shared" ref="J11:J29" si="6">C11-I11</f>
        <v>7.1280000000000001</v>
      </c>
      <c r="K11" s="4">
        <f t="shared" ref="K11:K29" si="7">J11*H11-D11</f>
        <v>31.832000000000001</v>
      </c>
      <c r="L11" s="7">
        <f t="shared" ref="L11:L29" si="8">K11/(C11*H11)</f>
        <v>0.39240631163708084</v>
      </c>
      <c r="M11" s="23" t="s">
        <v>77</v>
      </c>
      <c r="N11" s="8" t="s">
        <v>68</v>
      </c>
    </row>
    <row r="12" spans="1:16" ht="121.5" hidden="1" x14ac:dyDescent="0.15">
      <c r="A12" s="4"/>
      <c r="B12" s="15" t="s">
        <v>73</v>
      </c>
      <c r="C12" s="4">
        <v>9.98</v>
      </c>
      <c r="D12" s="4">
        <f>1.2*5</f>
        <v>6</v>
      </c>
      <c r="E12" s="15" t="s">
        <v>49</v>
      </c>
      <c r="F12" s="4">
        <v>1</v>
      </c>
      <c r="G12" s="4">
        <v>0.15</v>
      </c>
      <c r="H12" s="4">
        <v>6.5</v>
      </c>
      <c r="I12" s="4">
        <f t="shared" si="5"/>
        <v>4.9770000000000003</v>
      </c>
      <c r="J12" s="4">
        <f t="shared" si="6"/>
        <v>5.0030000000000001</v>
      </c>
      <c r="K12" s="4">
        <f t="shared" si="7"/>
        <v>26.519500000000001</v>
      </c>
      <c r="L12" s="7">
        <f t="shared" si="8"/>
        <v>0.40880992754740247</v>
      </c>
      <c r="M12" s="23" t="s">
        <v>78</v>
      </c>
      <c r="N12" s="8" t="s">
        <v>70</v>
      </c>
    </row>
    <row r="13" spans="1:16" ht="121.5" hidden="1" x14ac:dyDescent="0.15">
      <c r="A13" s="4"/>
      <c r="B13" s="15" t="s">
        <v>72</v>
      </c>
      <c r="C13" s="4">
        <v>8.99</v>
      </c>
      <c r="D13" s="4">
        <f>2.8*3</f>
        <v>8.3999999999999986</v>
      </c>
      <c r="E13" s="15" t="s">
        <v>49</v>
      </c>
      <c r="F13" s="4">
        <v>1</v>
      </c>
      <c r="G13" s="4">
        <v>0.15</v>
      </c>
      <c r="H13" s="4">
        <v>6.5</v>
      </c>
      <c r="I13" s="4">
        <f t="shared" si="5"/>
        <v>4.8285</v>
      </c>
      <c r="J13" s="4">
        <f t="shared" si="6"/>
        <v>4.1615000000000002</v>
      </c>
      <c r="K13" s="4">
        <f t="shared" si="7"/>
        <v>18.649750000000004</v>
      </c>
      <c r="L13" s="7">
        <f t="shared" si="8"/>
        <v>0.31915376058868833</v>
      </c>
      <c r="M13" s="23" t="s">
        <v>79</v>
      </c>
      <c r="N13" s="8" t="s">
        <v>71</v>
      </c>
    </row>
    <row r="14" spans="1:16" ht="186" customHeight="1" x14ac:dyDescent="0.15">
      <c r="A14" s="4"/>
      <c r="B14" s="15" t="s">
        <v>84</v>
      </c>
      <c r="C14" s="4">
        <v>40</v>
      </c>
      <c r="D14" s="4">
        <v>100</v>
      </c>
      <c r="E14" s="15" t="s">
        <v>49</v>
      </c>
      <c r="F14" s="4">
        <v>1</v>
      </c>
      <c r="G14" s="4">
        <v>0.15</v>
      </c>
      <c r="H14" s="4">
        <v>6.5</v>
      </c>
      <c r="I14" s="4">
        <f t="shared" si="5"/>
        <v>9.48</v>
      </c>
      <c r="J14" s="4">
        <f t="shared" si="6"/>
        <v>30.52</v>
      </c>
      <c r="K14" s="4">
        <f t="shared" si="7"/>
        <v>98.38</v>
      </c>
      <c r="L14" s="7">
        <f t="shared" si="8"/>
        <v>0.37838461538461537</v>
      </c>
      <c r="M14" s="23" t="s">
        <v>86</v>
      </c>
      <c r="N14" s="24" t="s">
        <v>87</v>
      </c>
    </row>
    <row r="15" spans="1:16" ht="153" customHeight="1" x14ac:dyDescent="0.15">
      <c r="A15" s="4"/>
      <c r="B15" s="15" t="s">
        <v>85</v>
      </c>
      <c r="C15" s="4">
        <v>18.989999999999998</v>
      </c>
      <c r="D15" s="4">
        <v>15</v>
      </c>
      <c r="E15" s="15" t="s">
        <v>49</v>
      </c>
      <c r="F15" s="4">
        <v>1</v>
      </c>
      <c r="G15" s="4">
        <v>0.15</v>
      </c>
      <c r="H15" s="4">
        <v>6.5</v>
      </c>
      <c r="I15" s="4">
        <f t="shared" si="5"/>
        <v>6.3285</v>
      </c>
      <c r="J15" s="4">
        <f t="shared" si="6"/>
        <v>12.661499999999998</v>
      </c>
      <c r="K15" s="4">
        <f t="shared" si="7"/>
        <v>67.299749999999989</v>
      </c>
      <c r="L15" s="7">
        <f t="shared" si="8"/>
        <v>0.54522420707254826</v>
      </c>
      <c r="M15" s="23" t="s">
        <v>89</v>
      </c>
      <c r="N15" s="24" t="s">
        <v>88</v>
      </c>
    </row>
    <row r="16" spans="1:16" ht="144.75" customHeight="1" x14ac:dyDescent="0.15">
      <c r="A16" s="4"/>
      <c r="B16" s="15" t="s">
        <v>91</v>
      </c>
      <c r="C16" s="4">
        <v>16.989999999999998</v>
      </c>
      <c r="D16" s="4">
        <v>36.840000000000003</v>
      </c>
      <c r="E16" s="15" t="s">
        <v>49</v>
      </c>
      <c r="F16" s="4">
        <v>1</v>
      </c>
      <c r="G16" s="4">
        <v>0.15</v>
      </c>
      <c r="H16" s="4">
        <v>6.5</v>
      </c>
      <c r="I16" s="4">
        <f t="shared" si="5"/>
        <v>6.0284999999999993</v>
      </c>
      <c r="J16" s="4">
        <f t="shared" si="6"/>
        <v>10.961499999999999</v>
      </c>
      <c r="K16" s="4">
        <f t="shared" si="7"/>
        <v>34.409749999999988</v>
      </c>
      <c r="L16" s="7">
        <f t="shared" si="8"/>
        <v>0.31158373703988762</v>
      </c>
      <c r="M16" s="23" t="s">
        <v>90</v>
      </c>
      <c r="N16" s="24" t="s">
        <v>103</v>
      </c>
      <c r="O16" s="25" t="s">
        <v>92</v>
      </c>
      <c r="P16" s="22" t="s">
        <v>93</v>
      </c>
    </row>
    <row r="17" spans="1:14" ht="135" x14ac:dyDescent="0.15">
      <c r="A17" s="4"/>
      <c r="B17" s="15" t="s">
        <v>94</v>
      </c>
      <c r="C17" s="4">
        <v>23.99</v>
      </c>
      <c r="D17" s="4">
        <v>23</v>
      </c>
      <c r="E17" s="15" t="s">
        <v>49</v>
      </c>
      <c r="F17" s="4">
        <v>2</v>
      </c>
      <c r="G17" s="4">
        <v>0.15</v>
      </c>
      <c r="H17" s="4">
        <v>6.5</v>
      </c>
      <c r="I17" s="4">
        <f>IF(E17="小",2.5*F17,IF(E17="大",3.48*F17,8.64*F17))+G17*C17</f>
        <v>10.558499999999999</v>
      </c>
      <c r="J17" s="4">
        <f t="shared" si="6"/>
        <v>13.4315</v>
      </c>
      <c r="K17" s="4">
        <f t="shared" si="7"/>
        <v>64.304749999999999</v>
      </c>
      <c r="L17" s="7">
        <f t="shared" si="8"/>
        <v>0.41238176163144896</v>
      </c>
      <c r="M17" s="23" t="s">
        <v>95</v>
      </c>
      <c r="N17" s="24" t="s">
        <v>99</v>
      </c>
    </row>
    <row r="18" spans="1:14" ht="144" customHeight="1" x14ac:dyDescent="0.15">
      <c r="A18" s="4"/>
      <c r="B18" s="15" t="s">
        <v>96</v>
      </c>
      <c r="C18" s="4">
        <v>14.95</v>
      </c>
      <c r="D18" s="4">
        <v>1.5</v>
      </c>
      <c r="E18" s="15" t="s">
        <v>34</v>
      </c>
      <c r="F18" s="4">
        <v>1</v>
      </c>
      <c r="G18" s="4">
        <v>0.15</v>
      </c>
      <c r="H18" s="4">
        <v>6.5</v>
      </c>
      <c r="I18" s="4">
        <f t="shared" si="5"/>
        <v>4.7424999999999997</v>
      </c>
      <c r="J18" s="4">
        <f t="shared" si="6"/>
        <v>10.2075</v>
      </c>
      <c r="K18" s="4">
        <f t="shared" si="7"/>
        <v>64.848749999999995</v>
      </c>
      <c r="L18" s="7">
        <f t="shared" si="8"/>
        <v>0.66733985078466684</v>
      </c>
      <c r="M18" s="23" t="s">
        <v>98</v>
      </c>
      <c r="N18" s="8" t="s">
        <v>97</v>
      </c>
    </row>
    <row r="19" spans="1:14" ht="135" x14ac:dyDescent="0.15">
      <c r="A19" s="4"/>
      <c r="B19" s="15" t="s">
        <v>100</v>
      </c>
      <c r="C19" s="4">
        <v>8.9499999999999993</v>
      </c>
      <c r="D19" s="4">
        <v>10.5</v>
      </c>
      <c r="E19" s="15" t="s">
        <v>49</v>
      </c>
      <c r="F19" s="4">
        <v>1</v>
      </c>
      <c r="G19" s="4">
        <v>0.15</v>
      </c>
      <c r="H19" s="4">
        <v>6.5</v>
      </c>
      <c r="I19" s="4">
        <f t="shared" si="5"/>
        <v>4.8224999999999998</v>
      </c>
      <c r="J19" s="4">
        <f t="shared" si="6"/>
        <v>4.1274999999999995</v>
      </c>
      <c r="K19" s="4">
        <f t="shared" si="7"/>
        <v>16.328749999999996</v>
      </c>
      <c r="L19" s="7">
        <f t="shared" si="8"/>
        <v>0.28068328319724961</v>
      </c>
      <c r="M19" s="23" t="s">
        <v>102</v>
      </c>
      <c r="N19" s="24" t="s">
        <v>101</v>
      </c>
    </row>
    <row r="20" spans="1:14" ht="135" x14ac:dyDescent="0.15">
      <c r="A20" s="4"/>
      <c r="B20" s="15" t="s">
        <v>105</v>
      </c>
      <c r="C20" s="4">
        <v>13.95</v>
      </c>
      <c r="D20" s="4">
        <v>11</v>
      </c>
      <c r="E20" s="15" t="s">
        <v>49</v>
      </c>
      <c r="F20" s="4">
        <v>1</v>
      </c>
      <c r="G20" s="4">
        <v>0.15</v>
      </c>
      <c r="H20" s="4">
        <v>6.5</v>
      </c>
      <c r="I20" s="4">
        <f t="shared" si="5"/>
        <v>5.5724999999999998</v>
      </c>
      <c r="J20" s="4">
        <f t="shared" si="6"/>
        <v>8.3774999999999995</v>
      </c>
      <c r="K20" s="4">
        <f t="shared" si="7"/>
        <v>43.453749999999999</v>
      </c>
      <c r="L20" s="7">
        <f t="shared" si="8"/>
        <v>0.47922525503170665</v>
      </c>
      <c r="M20" s="23" t="s">
        <v>104</v>
      </c>
      <c r="N20" s="8" t="s">
        <v>106</v>
      </c>
    </row>
    <row r="21" spans="1:14" ht="135" x14ac:dyDescent="0.15">
      <c r="A21" s="4"/>
      <c r="B21" s="15" t="s">
        <v>108</v>
      </c>
      <c r="C21" s="4">
        <v>23.99</v>
      </c>
      <c r="D21" s="4">
        <v>18</v>
      </c>
      <c r="E21" s="15" t="s">
        <v>49</v>
      </c>
      <c r="F21" s="4">
        <v>1</v>
      </c>
      <c r="G21" s="4">
        <v>0.15</v>
      </c>
      <c r="H21" s="4">
        <v>6.5</v>
      </c>
      <c r="I21" s="4">
        <f t="shared" si="5"/>
        <v>7.0785</v>
      </c>
      <c r="J21" s="4">
        <f t="shared" si="6"/>
        <v>16.911499999999997</v>
      </c>
      <c r="K21" s="4">
        <f t="shared" si="7"/>
        <v>91.924749999999975</v>
      </c>
      <c r="L21" s="7">
        <f t="shared" si="8"/>
        <v>0.58950684580113488</v>
      </c>
      <c r="M21" s="23" t="s">
        <v>107</v>
      </c>
      <c r="N21" s="8" t="s">
        <v>109</v>
      </c>
    </row>
    <row r="22" spans="1:14" ht="135" x14ac:dyDescent="0.15">
      <c r="A22" s="4"/>
      <c r="B22" s="15" t="s">
        <v>110</v>
      </c>
      <c r="C22" s="4">
        <v>28.99</v>
      </c>
      <c r="D22" s="4">
        <v>26.24</v>
      </c>
      <c r="E22" s="15" t="s">
        <v>49</v>
      </c>
      <c r="F22" s="4">
        <v>1</v>
      </c>
      <c r="G22" s="4">
        <v>0.15</v>
      </c>
      <c r="H22" s="4">
        <v>6.5</v>
      </c>
      <c r="I22" s="4">
        <f t="shared" si="5"/>
        <v>7.8285</v>
      </c>
      <c r="J22" s="4">
        <f t="shared" si="6"/>
        <v>21.161499999999997</v>
      </c>
      <c r="K22" s="4">
        <f t="shared" si="7"/>
        <v>111.30974999999999</v>
      </c>
      <c r="L22" s="7">
        <f t="shared" si="8"/>
        <v>0.59070634436277758</v>
      </c>
      <c r="M22" s="23" t="s">
        <v>111</v>
      </c>
      <c r="N22" s="8" t="s">
        <v>112</v>
      </c>
    </row>
    <row r="23" spans="1:14" x14ac:dyDescent="0.15">
      <c r="A23" s="4"/>
      <c r="B23" s="15"/>
      <c r="C23" s="4">
        <v>24.99</v>
      </c>
      <c r="D23" s="4">
        <v>70</v>
      </c>
      <c r="E23" s="15" t="s">
        <v>49</v>
      </c>
      <c r="F23" s="4">
        <v>1</v>
      </c>
      <c r="G23" s="4">
        <v>0.15</v>
      </c>
      <c r="H23" s="4">
        <v>6.5</v>
      </c>
      <c r="I23" s="4">
        <f t="shared" si="5"/>
        <v>7.2284999999999995</v>
      </c>
      <c r="J23" s="4">
        <f t="shared" si="6"/>
        <v>17.761499999999998</v>
      </c>
      <c r="K23" s="4">
        <f t="shared" si="7"/>
        <v>45.449749999999995</v>
      </c>
      <c r="L23" s="7">
        <f t="shared" si="8"/>
        <v>0.27980269030689198</v>
      </c>
      <c r="M23" s="23"/>
      <c r="N23" s="8"/>
    </row>
    <row r="24" spans="1:14" x14ac:dyDescent="0.15">
      <c r="A24" s="4"/>
      <c r="B24" s="15"/>
      <c r="C24" s="4">
        <v>0</v>
      </c>
      <c r="D24" s="4">
        <v>0</v>
      </c>
      <c r="E24" s="15" t="s">
        <v>34</v>
      </c>
      <c r="F24" s="4">
        <v>1</v>
      </c>
      <c r="G24" s="4">
        <v>0.15</v>
      </c>
      <c r="H24" s="4">
        <v>6.5</v>
      </c>
      <c r="I24" s="4">
        <f t="shared" si="5"/>
        <v>2.5</v>
      </c>
      <c r="J24" s="4">
        <f t="shared" si="6"/>
        <v>-2.5</v>
      </c>
      <c r="K24" s="4">
        <f t="shared" si="7"/>
        <v>-16.25</v>
      </c>
      <c r="L24" s="7" t="e">
        <f t="shared" si="8"/>
        <v>#DIV/0!</v>
      </c>
      <c r="M24" s="23"/>
      <c r="N24" s="8"/>
    </row>
    <row r="25" spans="1:14" x14ac:dyDescent="0.15">
      <c r="A25" s="4"/>
      <c r="B25" s="15"/>
      <c r="C25" s="4">
        <v>0</v>
      </c>
      <c r="D25" s="4">
        <v>0</v>
      </c>
      <c r="E25" s="15" t="s">
        <v>34</v>
      </c>
      <c r="F25" s="4">
        <v>1</v>
      </c>
      <c r="G25" s="4">
        <v>0.15</v>
      </c>
      <c r="H25" s="4">
        <v>6.5</v>
      </c>
      <c r="I25" s="4">
        <f t="shared" si="5"/>
        <v>2.5</v>
      </c>
      <c r="J25" s="4">
        <f t="shared" si="6"/>
        <v>-2.5</v>
      </c>
      <c r="K25" s="4">
        <f t="shared" si="7"/>
        <v>-16.25</v>
      </c>
      <c r="L25" s="7" t="e">
        <f t="shared" si="8"/>
        <v>#DIV/0!</v>
      </c>
      <c r="M25" s="23"/>
      <c r="N25" s="8"/>
    </row>
    <row r="26" spans="1:14" x14ac:dyDescent="0.15">
      <c r="A26" s="4"/>
      <c r="B26" s="15"/>
      <c r="C26" s="4">
        <v>0</v>
      </c>
      <c r="D26" s="4">
        <v>0</v>
      </c>
      <c r="E26" s="15" t="s">
        <v>34</v>
      </c>
      <c r="F26" s="4">
        <v>1</v>
      </c>
      <c r="G26" s="4">
        <v>0.15</v>
      </c>
      <c r="H26" s="4">
        <v>6.5</v>
      </c>
      <c r="I26" s="4">
        <f t="shared" si="5"/>
        <v>2.5</v>
      </c>
      <c r="J26" s="4">
        <f t="shared" si="6"/>
        <v>-2.5</v>
      </c>
      <c r="K26" s="4">
        <f t="shared" si="7"/>
        <v>-16.25</v>
      </c>
      <c r="L26" s="7" t="e">
        <f t="shared" si="8"/>
        <v>#DIV/0!</v>
      </c>
      <c r="M26" s="23"/>
      <c r="N26" s="8"/>
    </row>
    <row r="27" spans="1:14" x14ac:dyDescent="0.15">
      <c r="A27" s="4"/>
      <c r="B27" s="15"/>
      <c r="C27" s="4">
        <v>0</v>
      </c>
      <c r="D27" s="4">
        <v>0</v>
      </c>
      <c r="E27" s="15" t="s">
        <v>34</v>
      </c>
      <c r="F27" s="4">
        <v>1</v>
      </c>
      <c r="G27" s="4">
        <v>0.15</v>
      </c>
      <c r="H27" s="4">
        <v>6.5</v>
      </c>
      <c r="I27" s="4">
        <f t="shared" si="5"/>
        <v>2.5</v>
      </c>
      <c r="J27" s="4">
        <f t="shared" si="6"/>
        <v>-2.5</v>
      </c>
      <c r="K27" s="4">
        <f t="shared" si="7"/>
        <v>-16.25</v>
      </c>
      <c r="L27" s="7" t="e">
        <f t="shared" si="8"/>
        <v>#DIV/0!</v>
      </c>
      <c r="M27" s="23"/>
      <c r="N27" s="8"/>
    </row>
    <row r="28" spans="1:14" x14ac:dyDescent="0.15">
      <c r="A28" s="4"/>
      <c r="B28" s="15"/>
      <c r="C28" s="4">
        <v>0</v>
      </c>
      <c r="D28" s="4">
        <v>0</v>
      </c>
      <c r="E28" s="15" t="s">
        <v>34</v>
      </c>
      <c r="F28" s="4">
        <v>1</v>
      </c>
      <c r="G28" s="4">
        <v>0.15</v>
      </c>
      <c r="H28" s="4">
        <v>6.5</v>
      </c>
      <c r="I28" s="4">
        <f t="shared" si="5"/>
        <v>2.5</v>
      </c>
      <c r="J28" s="4">
        <f t="shared" si="6"/>
        <v>-2.5</v>
      </c>
      <c r="K28" s="4">
        <f t="shared" si="7"/>
        <v>-16.25</v>
      </c>
      <c r="L28" s="7" t="e">
        <f t="shared" si="8"/>
        <v>#DIV/0!</v>
      </c>
      <c r="M28" s="23"/>
      <c r="N28" s="8"/>
    </row>
    <row r="29" spans="1:14" x14ac:dyDescent="0.15">
      <c r="A29" s="4"/>
      <c r="B29" s="15"/>
      <c r="C29" s="4">
        <v>0</v>
      </c>
      <c r="D29" s="4">
        <v>0</v>
      </c>
      <c r="E29" s="15" t="s">
        <v>34</v>
      </c>
      <c r="F29" s="4">
        <v>1</v>
      </c>
      <c r="G29" s="4">
        <v>0.15</v>
      </c>
      <c r="H29" s="4">
        <v>6.5</v>
      </c>
      <c r="I29" s="4">
        <f t="shared" si="5"/>
        <v>2.5</v>
      </c>
      <c r="J29" s="4">
        <f t="shared" si="6"/>
        <v>-2.5</v>
      </c>
      <c r="K29" s="4">
        <f t="shared" si="7"/>
        <v>-16.25</v>
      </c>
      <c r="L29" s="7" t="e">
        <f t="shared" si="8"/>
        <v>#DIV/0!</v>
      </c>
      <c r="M29" s="23"/>
      <c r="N29" s="8"/>
    </row>
  </sheetData>
  <phoneticPr fontId="6" type="noConversion"/>
  <conditionalFormatting sqref="K2 K30:K1048576">
    <cfRule type="cellIs" dxfId="7" priority="6" operator="greaterThan">
      <formula>40</formula>
    </cfRule>
  </conditionalFormatting>
  <conditionalFormatting sqref="K3">
    <cfRule type="cellIs" dxfId="6" priority="5" operator="greaterThan">
      <formula>40</formula>
    </cfRule>
  </conditionalFormatting>
  <conditionalFormatting sqref="K4">
    <cfRule type="cellIs" dxfId="5" priority="4" operator="greaterThan">
      <formula>40</formula>
    </cfRule>
  </conditionalFormatting>
  <conditionalFormatting sqref="K5">
    <cfRule type="cellIs" dxfId="4" priority="3" operator="greaterThan">
      <formula>40</formula>
    </cfRule>
  </conditionalFormatting>
  <conditionalFormatting sqref="K6">
    <cfRule type="cellIs" dxfId="3" priority="2" operator="greaterThan">
      <formula>40</formula>
    </cfRule>
  </conditionalFormatting>
  <conditionalFormatting sqref="K7:K29">
    <cfRule type="cellIs" dxfId="2" priority="1" operator="greaterThan">
      <formula>40</formula>
    </cfRule>
  </conditionalFormatting>
  <dataValidations count="3">
    <dataValidation type="list" allowBlank="1" showInputMessage="1" showErrorMessage="1" sqref="F2:F29" xr:uid="{9505EF35-EBDB-4C8A-95B4-71B2C8268740}">
      <formula1>"1,2,3,4,5,6,7,8,9,10,11,12,13"</formula1>
    </dataValidation>
    <dataValidation type="list" allowBlank="1" showInputMessage="1" showErrorMessage="1" sqref="E2:E29" xr:uid="{B6DB1ABA-66A9-413E-9212-E4D19A7E29EE}">
      <formula1>"小,大,超大"</formula1>
    </dataValidation>
    <dataValidation type="list" allowBlank="1" showInputMessage="1" showErrorMessage="1" sqref="G2:G29" xr:uid="{F5E561EB-1B3D-4BA8-9921-55C3AFAF84FA}">
      <formula1>"0.15,0.08"</formula1>
    </dataValidation>
  </dataValidations>
  <hyperlinks>
    <hyperlink ref="M6" r:id="rId1" xr:uid="{A4FE7835-BECA-47BB-83F5-A96BE1A67C90}"/>
    <hyperlink ref="M5" r:id="rId2" xr:uid="{120801FC-E7A5-4642-8062-3799219F1B71}"/>
    <hyperlink ref="M4" r:id="rId3" xr:uid="{0F6E0B76-8452-4833-A959-06BB7814D4B8}"/>
    <hyperlink ref="M3" r:id="rId4" xr:uid="{19288AED-1CB4-467F-BB7E-69129EE23B59}"/>
    <hyperlink ref="M2" r:id="rId5" xr:uid="{307C6822-455C-4737-8D2F-1E4F651D520C}"/>
    <hyperlink ref="M7" r:id="rId6" xr:uid="{F7EB7E50-37FD-4C74-ADC3-0DB61BF979AD}"/>
    <hyperlink ref="M8" r:id="rId7" xr:uid="{022FD73E-297F-4D05-AE5E-49B51E8912CD}"/>
    <hyperlink ref="M9" r:id="rId8" xr:uid="{C09B4345-259A-489C-B650-7FD9228615C8}"/>
    <hyperlink ref="M11" r:id="rId9" xr:uid="{7B990303-297C-4949-8391-D3164B885123}"/>
    <hyperlink ref="M12" r:id="rId10" xr:uid="{C00B7A73-38D9-4181-B12F-586AEF64ED69}"/>
    <hyperlink ref="M13" r:id="rId11" xr:uid="{080A19E9-9348-4B5B-B50A-B5C59B5BFA85}"/>
    <hyperlink ref="M10" r:id="rId12" xr:uid="{65591495-5213-4AE2-9917-9769D7438CF8}"/>
    <hyperlink ref="N6" r:id="rId13" xr:uid="{D2861F53-87B4-4547-BD0E-221A9B32674C}"/>
    <hyperlink ref="M14" r:id="rId14" display="https://www.amazon.com/dp/B08HYNCM89/ref=sspa_dk_detail_6?psc=1&amp;pd_rd_i=B08HYNCM89&amp;pd_rd_w=MOWao&amp;pf_rd_p=7d37a48b-2b1a-4373-8c1a-bdcc5da66be9&amp;pd_rd_wg=C7Ndo&amp;pf_rd_r=4Q0Z5XR3DDJVKWG1DZQ8&amp;pd_rd_r=0c193594-8c16-45a8-8671-6e35b3393bd8&amp;spLa=ZW5jcnlwdGVkUXVhbGlmaWVyPUExSVZOVVc2UjBXRENFJmVuY3J5cHRlZElkPUEwNDg5NTM3MVQzOUJXMlpIMkVRNiZlbmNyeXB0ZWRBZElkPUEwNDc0NTU3R05HWUVNNDJLSzc0JndpZGdldE5hbWU9c3BfZGV0YWlsJmFjdGlvbj1jbGlja1JlZGlyZWN0JmRvTm90TG9nQ2xpY2s9dHJ1ZQ==" xr:uid="{F948A247-314B-4646-913E-F0127845A714}"/>
    <hyperlink ref="N14" r:id="rId15" xr:uid="{64FCA815-E1DE-4B07-8A36-DB3E0CE8B37C}"/>
    <hyperlink ref="N15" r:id="rId16" xr:uid="{567B158D-7068-4DC4-A96D-3BD560E40EB2}"/>
    <hyperlink ref="M15" r:id="rId17" display="https://www.amazon.com/Espresso-MATOW-Stainless-Compatible-Portafilter/dp/B082SWN84Q/ref=pd_bxgy_img_2/146-2926085-0459331?_encoding=UTF8&amp;pd_rd_i=B082SWN84Q&amp;pd_rd_r=0c193594-8c16-45a8-8671-6e35b3393bd8&amp;pd_rd_w=C23cz&amp;pd_rd_wg=C7Ndo&amp;pf_rd_p=f325d01c-4658-4593-be83-3e12ca663f0e&amp;pf_rd_r=4Q0Z5XR3DDJVKWG1DZQ8&amp;psc=1&amp;refRID=4Q0Z5XR3DDJVKWG1DZQ8" xr:uid="{BDC348C5-959D-400D-A48A-682544E42196}"/>
    <hyperlink ref="M16" r:id="rId18" display="https://www.amazon.com/Distributor-MATOW-Distribution-Portafilter-Professional/dp/B0827H4PYX/ref=pd_bxgy_img_2/146-2926085-0459331?_encoding=UTF8&amp;pd_rd_i=B0827H4PYX&amp;pd_rd_r=5ad9b0fa-4970-49fa-ba95-281264a478f1&amp;pd_rd_w=gCVek&amp;pd_rd_wg=ydblg&amp;pf_rd_p=f325d01c-4658-4593-be83-3e12ca663f0e&amp;pf_rd_r=EJ2F6H6T0F03DJ5GVHSS&amp;psc=1&amp;refRID=EJ2F6H6T0F03DJ5GVHSS" xr:uid="{285AA7D8-CE90-4D12-9682-7D4BD47F5AB5}"/>
    <hyperlink ref="O16" r:id="rId19" xr:uid="{8EB8F887-626A-43E2-9777-B5E9C981020D}"/>
    <hyperlink ref="M17" r:id="rId20" xr:uid="{B9FB909E-CD34-43ED-9521-E8184BC977C4}"/>
    <hyperlink ref="M18" r:id="rId21" display="https://www.amazon.com/Wine-Aerator-Pourer-2-pack-Decanter/dp/B014RS9NQ2/ref=pd_bxgy_img_3/146-2926085-0459331?_encoding=UTF8&amp;pd_rd_i=B014RS9NQ2&amp;pd_rd_r=66e31607-7df7-45d6-93c4-6929d5ce3252&amp;pd_rd_w=Z5sV8&amp;pd_rd_wg=Rk7ll&amp;pf_rd_p=f325d01c-4658-4593-be83-3e12ca663f0e&amp;pf_rd_r=J3M7PZMSNRVD087V52ZX&amp;psc=1&amp;refRID=J3M7PZMSNRVD087V52ZX" xr:uid="{69336461-81F0-40C1-B792-F1383919FFA5}"/>
    <hyperlink ref="N17" r:id="rId22" xr:uid="{576D1B8B-6D1A-43AE-8305-21902A4E71FF}"/>
    <hyperlink ref="N19" r:id="rId23" xr:uid="{6B5A7880-314C-4262-B711-79CE11D7222F}"/>
    <hyperlink ref="M19" r:id="rId24" xr:uid="{AC4BA4D7-FF83-49EE-AA55-7C606E4D5FA1}"/>
    <hyperlink ref="N16" r:id="rId25" xr:uid="{8580B2D6-8BA1-4C7E-A238-63A42C2FD1CE}"/>
    <hyperlink ref="M20" r:id="rId26" xr:uid="{8E03B1E1-0631-4BE5-A2B0-487535882E8B}"/>
    <hyperlink ref="M21" r:id="rId27" xr:uid="{8A1EF151-FAAB-4192-9180-70AF6BB03FB8}"/>
    <hyperlink ref="M22" r:id="rId28" xr:uid="{012DB34E-662C-4BC7-8976-27CB2840072E}"/>
  </hyperlinks>
  <pageMargins left="0.7" right="0.7" top="0.75" bottom="0.75" header="0.3" footer="0.3"/>
  <pageSetup paperSize="9" orientation="portrait" horizontalDpi="300" verticalDpi="300" r:id="rId29"/>
  <drawing r:id="rId3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A0D60-3CA5-46E2-838A-9FEA4E22B7EE}">
  <dimension ref="A1:R34"/>
  <sheetViews>
    <sheetView tabSelected="1" zoomScale="70" zoomScaleNormal="70" workbookViewId="0">
      <selection activeCell="N3" sqref="N3"/>
    </sheetView>
  </sheetViews>
  <sheetFormatPr defaultRowHeight="13.5" x14ac:dyDescent="0.15"/>
  <cols>
    <col min="1" max="1" width="24.375" customWidth="1"/>
    <col min="2" max="2" width="17" customWidth="1"/>
    <col min="13" max="13" width="15.25" customWidth="1"/>
    <col min="14" max="14" width="14.125" customWidth="1"/>
  </cols>
  <sheetData>
    <row r="1" spans="1:18" ht="57" x14ac:dyDescent="0.15">
      <c r="A1" s="2" t="s">
        <v>0</v>
      </c>
      <c r="B1" s="2" t="s">
        <v>10</v>
      </c>
      <c r="C1" s="3" t="s">
        <v>1</v>
      </c>
      <c r="D1" s="3" t="s">
        <v>2</v>
      </c>
      <c r="E1" s="21" t="s">
        <v>30</v>
      </c>
      <c r="F1" s="21" t="s">
        <v>31</v>
      </c>
      <c r="G1" s="21" t="s">
        <v>32</v>
      </c>
      <c r="H1" s="21" t="s">
        <v>33</v>
      </c>
      <c r="I1" s="2" t="s">
        <v>12</v>
      </c>
      <c r="J1" s="3" t="s">
        <v>4</v>
      </c>
      <c r="K1" s="6" t="s">
        <v>5</v>
      </c>
      <c r="L1" s="6" t="s">
        <v>6</v>
      </c>
      <c r="M1" s="3" t="s">
        <v>7</v>
      </c>
      <c r="N1" s="3" t="s">
        <v>8</v>
      </c>
      <c r="O1" s="2" t="s">
        <v>9</v>
      </c>
    </row>
    <row r="2" spans="1:18" ht="101.25" customHeight="1" x14ac:dyDescent="0.15">
      <c r="A2" s="4"/>
      <c r="B2" s="15" t="s">
        <v>170</v>
      </c>
      <c r="C2" s="4">
        <v>14.99</v>
      </c>
      <c r="D2" s="4">
        <v>23</v>
      </c>
      <c r="E2" s="15" t="s">
        <v>49</v>
      </c>
      <c r="F2" s="4">
        <v>1</v>
      </c>
      <c r="G2" s="4">
        <v>0.15</v>
      </c>
      <c r="H2" s="4">
        <v>6.5</v>
      </c>
      <c r="I2" s="4">
        <f t="shared" ref="I2:I13" si="0">IF(E2="小",2.5,IF(E2="大",3.48,8.64))+G2*C2</f>
        <v>5.7285000000000004</v>
      </c>
      <c r="J2" s="4">
        <f t="shared" ref="J2:J13" si="1">C2-I2</f>
        <v>9.2614999999999998</v>
      </c>
      <c r="K2" s="4">
        <f t="shared" ref="K2:K13" si="2">J2*H2-D2</f>
        <v>37.199750000000002</v>
      </c>
      <c r="L2" s="7">
        <f t="shared" ref="L2:L13" si="3">K2/(C2*H2)</f>
        <v>0.38179042438548777</v>
      </c>
      <c r="M2" s="23" t="s">
        <v>171</v>
      </c>
      <c r="N2" s="8" t="s">
        <v>172</v>
      </c>
      <c r="O2" s="33" t="s">
        <v>173</v>
      </c>
    </row>
    <row r="3" spans="1:18" ht="96.75" customHeight="1" x14ac:dyDescent="0.15">
      <c r="A3" s="4"/>
      <c r="B3" s="15" t="s">
        <v>168</v>
      </c>
      <c r="C3" s="4">
        <v>19.989999999999998</v>
      </c>
      <c r="D3" s="4">
        <f>40*0.14</f>
        <v>5.6000000000000005</v>
      </c>
      <c r="E3" s="15" t="s">
        <v>49</v>
      </c>
      <c r="F3" s="4">
        <v>1</v>
      </c>
      <c r="G3" s="4">
        <v>0.15</v>
      </c>
      <c r="H3" s="4">
        <v>6.5</v>
      </c>
      <c r="I3" s="4">
        <f t="shared" si="0"/>
        <v>6.4784999999999995</v>
      </c>
      <c r="J3" s="4">
        <f t="shared" si="1"/>
        <v>13.511499999999998</v>
      </c>
      <c r="K3" s="4">
        <f t="shared" si="2"/>
        <v>82.22475</v>
      </c>
      <c r="L3" s="7">
        <f t="shared" si="3"/>
        <v>0.63281448416515951</v>
      </c>
      <c r="M3" s="23" t="s">
        <v>175</v>
      </c>
      <c r="N3" s="24" t="s">
        <v>186</v>
      </c>
      <c r="O3" s="34" t="s">
        <v>176</v>
      </c>
      <c r="P3" s="20" t="s">
        <v>178</v>
      </c>
      <c r="Q3" s="20" t="s">
        <v>179</v>
      </c>
    </row>
    <row r="4" spans="1:18" ht="110.25" customHeight="1" x14ac:dyDescent="0.15">
      <c r="A4" s="4"/>
      <c r="B4" s="15" t="s">
        <v>137</v>
      </c>
      <c r="C4" s="4">
        <v>9.99</v>
      </c>
      <c r="D4" s="4">
        <f>0.54*12</f>
        <v>6.48</v>
      </c>
      <c r="E4" s="15" t="s">
        <v>49</v>
      </c>
      <c r="F4" s="4">
        <v>1</v>
      </c>
      <c r="G4" s="4">
        <v>0.15</v>
      </c>
      <c r="H4" s="4">
        <v>6.4</v>
      </c>
      <c r="I4" s="4">
        <f t="shared" si="0"/>
        <v>4.9785000000000004</v>
      </c>
      <c r="J4" s="4">
        <f t="shared" si="1"/>
        <v>5.0114999999999998</v>
      </c>
      <c r="K4" s="4">
        <f t="shared" si="2"/>
        <v>25.593599999999999</v>
      </c>
      <c r="L4" s="7">
        <f t="shared" si="3"/>
        <v>0.40030030030030023</v>
      </c>
      <c r="M4" s="23" t="s">
        <v>136</v>
      </c>
      <c r="N4" s="8" t="s">
        <v>138</v>
      </c>
      <c r="O4" s="11"/>
      <c r="P4" s="20" t="s">
        <v>139</v>
      </c>
    </row>
    <row r="5" spans="1:18" ht="111.75" customHeight="1" x14ac:dyDescent="0.15">
      <c r="A5" s="4"/>
      <c r="B5" s="15" t="s">
        <v>140</v>
      </c>
      <c r="C5" s="4">
        <v>24.99</v>
      </c>
      <c r="D5" s="4">
        <v>45</v>
      </c>
      <c r="E5" s="15" t="s">
        <v>49</v>
      </c>
      <c r="F5" s="4">
        <v>1</v>
      </c>
      <c r="G5" s="4">
        <v>0.15</v>
      </c>
      <c r="H5" s="4">
        <v>6.5</v>
      </c>
      <c r="I5" s="4">
        <f t="shared" si="0"/>
        <v>7.2284999999999995</v>
      </c>
      <c r="J5" s="4">
        <f t="shared" si="1"/>
        <v>17.761499999999998</v>
      </c>
      <c r="K5" s="4">
        <f t="shared" si="2"/>
        <v>70.449749999999995</v>
      </c>
      <c r="L5" s="7">
        <f t="shared" si="3"/>
        <v>0.43371040723981896</v>
      </c>
      <c r="M5" s="23" t="s">
        <v>141</v>
      </c>
      <c r="N5" s="24" t="s">
        <v>142</v>
      </c>
      <c r="O5" s="10" t="s">
        <v>143</v>
      </c>
    </row>
    <row r="6" spans="1:18" ht="114.75" customHeight="1" x14ac:dyDescent="0.15">
      <c r="A6" s="4"/>
      <c r="B6" s="15" t="s">
        <v>185</v>
      </c>
      <c r="C6" s="4">
        <v>12.99</v>
      </c>
      <c r="D6" s="4">
        <v>10</v>
      </c>
      <c r="E6" s="15" t="s">
        <v>49</v>
      </c>
      <c r="F6" s="4">
        <v>1</v>
      </c>
      <c r="G6" s="4">
        <v>0.15</v>
      </c>
      <c r="H6" s="4">
        <v>6.5</v>
      </c>
      <c r="I6" s="4">
        <f t="shared" si="0"/>
        <v>5.4284999999999997</v>
      </c>
      <c r="J6" s="4">
        <f t="shared" si="1"/>
        <v>7.5615000000000006</v>
      </c>
      <c r="K6" s="4">
        <f t="shared" si="2"/>
        <v>39.149750000000004</v>
      </c>
      <c r="L6" s="7">
        <f t="shared" si="3"/>
        <v>0.46366731805530886</v>
      </c>
      <c r="M6" s="23" t="s">
        <v>180</v>
      </c>
      <c r="N6" s="24" t="s">
        <v>182</v>
      </c>
      <c r="O6" s="33" t="s">
        <v>169</v>
      </c>
    </row>
    <row r="7" spans="1:18" ht="109.5" customHeight="1" x14ac:dyDescent="0.15">
      <c r="A7" s="4"/>
      <c r="B7" s="15" t="s">
        <v>184</v>
      </c>
      <c r="C7" s="4">
        <v>11.99</v>
      </c>
      <c r="D7" s="4">
        <f>24*0.39</f>
        <v>9.36</v>
      </c>
      <c r="E7" s="15" t="s">
        <v>49</v>
      </c>
      <c r="F7" s="4">
        <v>1</v>
      </c>
      <c r="G7" s="4">
        <v>0.15</v>
      </c>
      <c r="H7" s="4">
        <v>6.5</v>
      </c>
      <c r="I7" s="4">
        <f t="shared" si="0"/>
        <v>5.2785000000000002</v>
      </c>
      <c r="J7" s="4">
        <f t="shared" si="1"/>
        <v>6.7115</v>
      </c>
      <c r="K7" s="4">
        <f t="shared" si="2"/>
        <v>34.264749999999999</v>
      </c>
      <c r="L7" s="7">
        <f t="shared" si="3"/>
        <v>0.43965804837364469</v>
      </c>
      <c r="M7" s="23" t="s">
        <v>181</v>
      </c>
      <c r="N7" s="24" t="s">
        <v>183</v>
      </c>
      <c r="O7" s="33" t="s">
        <v>174</v>
      </c>
    </row>
    <row r="8" spans="1:18" ht="108" customHeight="1" x14ac:dyDescent="0.15">
      <c r="A8" s="4"/>
      <c r="B8" s="15" t="s">
        <v>147</v>
      </c>
      <c r="C8" s="4">
        <v>15.59</v>
      </c>
      <c r="D8" s="4">
        <f>6.5*4</f>
        <v>26</v>
      </c>
      <c r="E8" s="15" t="s">
        <v>49</v>
      </c>
      <c r="F8" s="4">
        <v>1</v>
      </c>
      <c r="G8" s="4">
        <v>0.15</v>
      </c>
      <c r="H8" s="4">
        <v>6.5</v>
      </c>
      <c r="I8" s="4">
        <f t="shared" si="0"/>
        <v>5.8185000000000002</v>
      </c>
      <c r="J8" s="4">
        <f t="shared" si="1"/>
        <v>9.7714999999999996</v>
      </c>
      <c r="K8" s="4">
        <f t="shared" si="2"/>
        <v>37.514749999999999</v>
      </c>
      <c r="L8" s="7">
        <f t="shared" si="3"/>
        <v>0.37020525978191149</v>
      </c>
      <c r="M8" s="23" t="s">
        <v>148</v>
      </c>
      <c r="N8" s="8" t="s">
        <v>149</v>
      </c>
      <c r="O8" s="31" t="s">
        <v>150</v>
      </c>
      <c r="P8" s="20" t="s">
        <v>151</v>
      </c>
      <c r="Q8" s="16" t="s">
        <v>152</v>
      </c>
      <c r="R8" s="20" t="s">
        <v>153</v>
      </c>
    </row>
    <row r="9" spans="1:18" ht="150.75" customHeight="1" x14ac:dyDescent="0.15">
      <c r="A9" s="4"/>
      <c r="B9" s="32" t="s">
        <v>154</v>
      </c>
      <c r="C9" s="4">
        <v>11.99</v>
      </c>
      <c r="D9" s="4">
        <f>3.9*5</f>
        <v>19.5</v>
      </c>
      <c r="E9" s="15" t="s">
        <v>49</v>
      </c>
      <c r="F9" s="4">
        <v>1</v>
      </c>
      <c r="G9" s="4">
        <v>0.15</v>
      </c>
      <c r="H9" s="4">
        <v>6.5</v>
      </c>
      <c r="I9" s="4">
        <f t="shared" si="0"/>
        <v>5.2785000000000002</v>
      </c>
      <c r="J9" s="4">
        <f t="shared" si="1"/>
        <v>6.7115</v>
      </c>
      <c r="K9" s="4">
        <f t="shared" si="2"/>
        <v>24.124749999999999</v>
      </c>
      <c r="L9" s="7">
        <f t="shared" si="3"/>
        <v>0.30954962468723934</v>
      </c>
      <c r="M9" s="23" t="s">
        <v>155</v>
      </c>
      <c r="N9" s="8" t="s">
        <v>156</v>
      </c>
      <c r="O9" s="33" t="s">
        <v>157</v>
      </c>
      <c r="P9" s="20" t="s">
        <v>158</v>
      </c>
      <c r="Q9" s="20" t="s">
        <v>159</v>
      </c>
      <c r="R9" s="20" t="s">
        <v>160</v>
      </c>
    </row>
    <row r="10" spans="1:18" ht="110.25" customHeight="1" x14ac:dyDescent="0.15">
      <c r="A10" s="4"/>
      <c r="B10" s="15" t="s">
        <v>163</v>
      </c>
      <c r="C10" s="4">
        <v>11.99</v>
      </c>
      <c r="D10" s="4">
        <f>11.5*2</f>
        <v>23</v>
      </c>
      <c r="E10" s="15" t="s">
        <v>49</v>
      </c>
      <c r="F10" s="4">
        <v>1</v>
      </c>
      <c r="G10" s="4">
        <v>0.15</v>
      </c>
      <c r="H10" s="4">
        <v>6.5</v>
      </c>
      <c r="I10" s="4">
        <f t="shared" si="0"/>
        <v>5.2785000000000002</v>
      </c>
      <c r="J10" s="4">
        <f t="shared" si="1"/>
        <v>6.7115</v>
      </c>
      <c r="K10" s="4">
        <f t="shared" si="2"/>
        <v>20.624749999999999</v>
      </c>
      <c r="L10" s="7">
        <f t="shared" si="3"/>
        <v>0.26464040546609352</v>
      </c>
      <c r="M10" s="23" t="s">
        <v>161</v>
      </c>
      <c r="N10" s="8" t="s">
        <v>162</v>
      </c>
      <c r="O10" s="35" t="s">
        <v>167</v>
      </c>
    </row>
    <row r="11" spans="1:18" ht="108.75" customHeight="1" x14ac:dyDescent="0.15">
      <c r="A11" s="4"/>
      <c r="B11" s="15" t="s">
        <v>164</v>
      </c>
      <c r="C11" s="4">
        <v>11.99</v>
      </c>
      <c r="D11" s="4">
        <v>20</v>
      </c>
      <c r="E11" s="15" t="s">
        <v>49</v>
      </c>
      <c r="F11" s="4">
        <v>1</v>
      </c>
      <c r="G11" s="4">
        <v>0.15</v>
      </c>
      <c r="H11" s="4">
        <v>6.5</v>
      </c>
      <c r="I11" s="4">
        <f t="shared" si="0"/>
        <v>5.2785000000000002</v>
      </c>
      <c r="J11" s="4">
        <f t="shared" si="1"/>
        <v>6.7115</v>
      </c>
      <c r="K11" s="4">
        <f t="shared" si="2"/>
        <v>23.624749999999999</v>
      </c>
      <c r="L11" s="7">
        <f t="shared" si="3"/>
        <v>0.30313402194136135</v>
      </c>
      <c r="M11" s="23" t="s">
        <v>165</v>
      </c>
      <c r="N11" s="8" t="s">
        <v>166</v>
      </c>
      <c r="O11" s="36"/>
    </row>
    <row r="12" spans="1:18" ht="112.5" customHeight="1" x14ac:dyDescent="0.15">
      <c r="A12" s="4"/>
      <c r="B12" s="15" t="s">
        <v>134</v>
      </c>
      <c r="C12" s="4">
        <v>15.99</v>
      </c>
      <c r="D12" s="4">
        <v>22.54</v>
      </c>
      <c r="E12" s="15" t="s">
        <v>49</v>
      </c>
      <c r="F12" s="4">
        <v>1</v>
      </c>
      <c r="G12" s="4">
        <v>0.15</v>
      </c>
      <c r="H12" s="4">
        <v>6.5</v>
      </c>
      <c r="I12" s="4">
        <f t="shared" si="0"/>
        <v>5.8784999999999998</v>
      </c>
      <c r="J12" s="4">
        <f t="shared" si="1"/>
        <v>10.111499999999999</v>
      </c>
      <c r="K12" s="4">
        <f t="shared" si="2"/>
        <v>43.184750000000001</v>
      </c>
      <c r="L12" s="7">
        <f t="shared" si="3"/>
        <v>0.41549766681098765</v>
      </c>
      <c r="M12" s="23" t="s">
        <v>135</v>
      </c>
      <c r="N12" s="24" t="s">
        <v>177</v>
      </c>
      <c r="O12" s="11"/>
    </row>
    <row r="13" spans="1:18" ht="106.5" customHeight="1" x14ac:dyDescent="0.15">
      <c r="A13" s="4"/>
      <c r="B13" s="15" t="s">
        <v>144</v>
      </c>
      <c r="C13" s="4">
        <v>17.989999999999998</v>
      </c>
      <c r="D13" s="4">
        <v>41</v>
      </c>
      <c r="E13" s="15" t="s">
        <v>49</v>
      </c>
      <c r="F13" s="4">
        <v>1</v>
      </c>
      <c r="G13" s="4">
        <v>0.15</v>
      </c>
      <c r="H13" s="4">
        <v>6.5</v>
      </c>
      <c r="I13" s="4">
        <f t="shared" si="0"/>
        <v>6.1784999999999997</v>
      </c>
      <c r="J13" s="4">
        <f t="shared" si="1"/>
        <v>11.811499999999999</v>
      </c>
      <c r="K13" s="4">
        <f t="shared" si="2"/>
        <v>35.774749999999997</v>
      </c>
      <c r="L13" s="7">
        <f t="shared" si="3"/>
        <v>0.30593705904989954</v>
      </c>
      <c r="M13" s="23" t="s">
        <v>145</v>
      </c>
      <c r="N13" s="8" t="s">
        <v>146</v>
      </c>
      <c r="O13" s="11"/>
    </row>
    <row r="16" spans="1:18" x14ac:dyDescent="0.15">
      <c r="A16" s="4"/>
      <c r="B16" s="15"/>
      <c r="C16" s="4">
        <v>0</v>
      </c>
      <c r="D16" s="4">
        <v>0</v>
      </c>
      <c r="E16" s="15" t="s">
        <v>49</v>
      </c>
      <c r="F16" s="4">
        <v>1</v>
      </c>
      <c r="G16" s="4">
        <v>0.15</v>
      </c>
      <c r="H16" s="4">
        <v>6.5</v>
      </c>
      <c r="I16" s="4">
        <f t="shared" ref="I16:I28" si="4">IF(E16="小",2.5,IF(E16="大",3.48,8.64))+G16*C16</f>
        <v>3.48</v>
      </c>
      <c r="J16" s="4">
        <f t="shared" ref="J16:J28" si="5">C16-I16</f>
        <v>-3.48</v>
      </c>
      <c r="K16" s="4">
        <f t="shared" ref="K16:K28" si="6">J16*H16-D16</f>
        <v>-22.62</v>
      </c>
      <c r="L16" s="7" t="e">
        <f t="shared" ref="L16:L28" si="7">K16/(C16*H16)</f>
        <v>#DIV/0!</v>
      </c>
      <c r="M16" s="23"/>
      <c r="N16" s="8"/>
      <c r="O16" s="11"/>
    </row>
    <row r="17" spans="1:15" x14ac:dyDescent="0.15">
      <c r="A17" s="4"/>
      <c r="B17" s="15"/>
      <c r="C17" s="4">
        <v>0</v>
      </c>
      <c r="D17" s="4">
        <v>0</v>
      </c>
      <c r="E17" s="15" t="s">
        <v>49</v>
      </c>
      <c r="F17" s="4">
        <v>1</v>
      </c>
      <c r="G17" s="4">
        <v>0.15</v>
      </c>
      <c r="H17" s="4">
        <v>6.5</v>
      </c>
      <c r="I17" s="4">
        <f t="shared" si="4"/>
        <v>3.48</v>
      </c>
      <c r="J17" s="4">
        <f t="shared" si="5"/>
        <v>-3.48</v>
      </c>
      <c r="K17" s="4">
        <f t="shared" si="6"/>
        <v>-22.62</v>
      </c>
      <c r="L17" s="7" t="e">
        <f t="shared" si="7"/>
        <v>#DIV/0!</v>
      </c>
      <c r="M17" s="23"/>
      <c r="N17" s="8"/>
      <c r="O17" s="11"/>
    </row>
    <row r="18" spans="1:15" x14ac:dyDescent="0.15">
      <c r="A18" s="4"/>
      <c r="B18" s="15"/>
      <c r="C18" s="4">
        <v>0</v>
      </c>
      <c r="D18" s="4">
        <v>0</v>
      </c>
      <c r="E18" s="15" t="s">
        <v>49</v>
      </c>
      <c r="F18" s="4">
        <v>1</v>
      </c>
      <c r="G18" s="4">
        <v>0.15</v>
      </c>
      <c r="H18" s="4">
        <v>6.5</v>
      </c>
      <c r="I18" s="4">
        <f t="shared" si="4"/>
        <v>3.48</v>
      </c>
      <c r="J18" s="4">
        <f t="shared" si="5"/>
        <v>-3.48</v>
      </c>
      <c r="K18" s="4">
        <f t="shared" si="6"/>
        <v>-22.62</v>
      </c>
      <c r="L18" s="7" t="e">
        <f t="shared" si="7"/>
        <v>#DIV/0!</v>
      </c>
      <c r="M18" s="23"/>
      <c r="N18" s="8"/>
      <c r="O18" s="11"/>
    </row>
    <row r="19" spans="1:15" x14ac:dyDescent="0.15">
      <c r="A19" s="4"/>
      <c r="B19" s="15"/>
      <c r="C19" s="4">
        <v>0</v>
      </c>
      <c r="D19" s="4">
        <v>0</v>
      </c>
      <c r="E19" s="15" t="s">
        <v>49</v>
      </c>
      <c r="F19" s="4">
        <v>1</v>
      </c>
      <c r="G19" s="4">
        <v>0.15</v>
      </c>
      <c r="H19" s="4">
        <v>6.5</v>
      </c>
      <c r="I19" s="4">
        <f t="shared" si="4"/>
        <v>3.48</v>
      </c>
      <c r="J19" s="4">
        <f t="shared" si="5"/>
        <v>-3.48</v>
      </c>
      <c r="K19" s="4">
        <f t="shared" si="6"/>
        <v>-22.62</v>
      </c>
      <c r="L19" s="7" t="e">
        <f t="shared" si="7"/>
        <v>#DIV/0!</v>
      </c>
      <c r="M19" s="23"/>
      <c r="N19" s="8"/>
      <c r="O19" s="11"/>
    </row>
    <row r="20" spans="1:15" x14ac:dyDescent="0.15">
      <c r="A20" s="4"/>
      <c r="B20" s="15"/>
      <c r="C20" s="4">
        <v>0</v>
      </c>
      <c r="D20" s="4">
        <v>0</v>
      </c>
      <c r="E20" s="15" t="s">
        <v>49</v>
      </c>
      <c r="F20" s="4">
        <v>1</v>
      </c>
      <c r="G20" s="4">
        <v>0.15</v>
      </c>
      <c r="H20" s="4">
        <v>6.5</v>
      </c>
      <c r="I20" s="4">
        <f t="shared" si="4"/>
        <v>3.48</v>
      </c>
      <c r="J20" s="4">
        <f t="shared" si="5"/>
        <v>-3.48</v>
      </c>
      <c r="K20" s="4">
        <f t="shared" si="6"/>
        <v>-22.62</v>
      </c>
      <c r="L20" s="7" t="e">
        <f t="shared" si="7"/>
        <v>#DIV/0!</v>
      </c>
      <c r="M20" s="23"/>
      <c r="N20" s="8"/>
      <c r="O20" s="11"/>
    </row>
    <row r="21" spans="1:15" x14ac:dyDescent="0.15">
      <c r="A21" s="4"/>
      <c r="B21" s="15"/>
      <c r="C21" s="4">
        <v>0</v>
      </c>
      <c r="D21" s="4">
        <v>0</v>
      </c>
      <c r="E21" s="15" t="s">
        <v>49</v>
      </c>
      <c r="F21" s="4">
        <v>1</v>
      </c>
      <c r="G21" s="4">
        <v>0.15</v>
      </c>
      <c r="H21" s="4">
        <v>6.5</v>
      </c>
      <c r="I21" s="4">
        <f t="shared" si="4"/>
        <v>3.48</v>
      </c>
      <c r="J21" s="4">
        <f t="shared" si="5"/>
        <v>-3.48</v>
      </c>
      <c r="K21" s="4">
        <f t="shared" si="6"/>
        <v>-22.62</v>
      </c>
      <c r="L21" s="7" t="e">
        <f t="shared" si="7"/>
        <v>#DIV/0!</v>
      </c>
      <c r="M21" s="23"/>
      <c r="N21" s="8"/>
      <c r="O21" s="11"/>
    </row>
    <row r="22" spans="1:15" x14ac:dyDescent="0.15">
      <c r="A22" s="4"/>
      <c r="B22" s="15"/>
      <c r="C22" s="4">
        <v>0</v>
      </c>
      <c r="D22" s="4">
        <v>0</v>
      </c>
      <c r="E22" s="15" t="s">
        <v>49</v>
      </c>
      <c r="F22" s="4">
        <v>1</v>
      </c>
      <c r="G22" s="4">
        <v>0.15</v>
      </c>
      <c r="H22" s="4">
        <v>6.5</v>
      </c>
      <c r="I22" s="4">
        <f t="shared" si="4"/>
        <v>3.48</v>
      </c>
      <c r="J22" s="4">
        <f t="shared" si="5"/>
        <v>-3.48</v>
      </c>
      <c r="K22" s="4">
        <f t="shared" si="6"/>
        <v>-22.62</v>
      </c>
      <c r="L22" s="7" t="e">
        <f t="shared" si="7"/>
        <v>#DIV/0!</v>
      </c>
      <c r="M22" s="23"/>
      <c r="N22" s="8"/>
      <c r="O22" s="11"/>
    </row>
    <row r="23" spans="1:15" x14ac:dyDescent="0.15">
      <c r="A23" s="4"/>
      <c r="B23" s="15"/>
      <c r="C23" s="4">
        <v>0</v>
      </c>
      <c r="D23" s="4">
        <v>0</v>
      </c>
      <c r="E23" s="15" t="s">
        <v>49</v>
      </c>
      <c r="F23" s="4">
        <v>1</v>
      </c>
      <c r="G23" s="4">
        <v>0.15</v>
      </c>
      <c r="H23" s="4">
        <v>6.5</v>
      </c>
      <c r="I23" s="4">
        <f t="shared" si="4"/>
        <v>3.48</v>
      </c>
      <c r="J23" s="4">
        <f t="shared" si="5"/>
        <v>-3.48</v>
      </c>
      <c r="K23" s="4">
        <f t="shared" si="6"/>
        <v>-22.62</v>
      </c>
      <c r="L23" s="7" t="e">
        <f t="shared" si="7"/>
        <v>#DIV/0!</v>
      </c>
      <c r="M23" s="23"/>
      <c r="N23" s="8"/>
      <c r="O23" s="11"/>
    </row>
    <row r="24" spans="1:15" x14ac:dyDescent="0.15">
      <c r="A24" s="4"/>
      <c r="B24" s="15"/>
      <c r="C24" s="4">
        <v>0</v>
      </c>
      <c r="D24" s="4">
        <v>0</v>
      </c>
      <c r="E24" s="15" t="s">
        <v>49</v>
      </c>
      <c r="F24" s="4">
        <v>1</v>
      </c>
      <c r="G24" s="4">
        <v>0.15</v>
      </c>
      <c r="H24" s="4">
        <v>6.5</v>
      </c>
      <c r="I24" s="4">
        <f t="shared" si="4"/>
        <v>3.48</v>
      </c>
      <c r="J24" s="4">
        <f t="shared" si="5"/>
        <v>-3.48</v>
      </c>
      <c r="K24" s="4">
        <f t="shared" si="6"/>
        <v>-22.62</v>
      </c>
      <c r="L24" s="7" t="e">
        <f t="shared" si="7"/>
        <v>#DIV/0!</v>
      </c>
      <c r="M24" s="23"/>
      <c r="N24" s="8"/>
      <c r="O24" s="11"/>
    </row>
    <row r="25" spans="1:15" x14ac:dyDescent="0.15">
      <c r="A25" s="4"/>
      <c r="B25" s="15"/>
      <c r="C25" s="4">
        <v>0</v>
      </c>
      <c r="D25" s="4">
        <v>0</v>
      </c>
      <c r="E25" s="15" t="s">
        <v>49</v>
      </c>
      <c r="F25" s="4">
        <v>1</v>
      </c>
      <c r="G25" s="4">
        <v>0.15</v>
      </c>
      <c r="H25" s="4">
        <v>6.5</v>
      </c>
      <c r="I25" s="4">
        <f t="shared" si="4"/>
        <v>3.48</v>
      </c>
      <c r="J25" s="4">
        <f t="shared" si="5"/>
        <v>-3.48</v>
      </c>
      <c r="K25" s="4">
        <f t="shared" si="6"/>
        <v>-22.62</v>
      </c>
      <c r="L25" s="7" t="e">
        <f t="shared" si="7"/>
        <v>#DIV/0!</v>
      </c>
      <c r="M25" s="23"/>
      <c r="N25" s="8"/>
      <c r="O25" s="11"/>
    </row>
    <row r="26" spans="1:15" x14ac:dyDescent="0.15">
      <c r="A26" s="4"/>
      <c r="B26" s="15"/>
      <c r="C26" s="4">
        <v>0</v>
      </c>
      <c r="D26" s="4">
        <v>0</v>
      </c>
      <c r="E26" s="15" t="s">
        <v>49</v>
      </c>
      <c r="F26" s="4">
        <v>1</v>
      </c>
      <c r="G26" s="4">
        <v>0.15</v>
      </c>
      <c r="H26" s="4">
        <v>6.5</v>
      </c>
      <c r="I26" s="4">
        <f t="shared" si="4"/>
        <v>3.48</v>
      </c>
      <c r="J26" s="4">
        <f t="shared" si="5"/>
        <v>-3.48</v>
      </c>
      <c r="K26" s="4">
        <f t="shared" si="6"/>
        <v>-22.62</v>
      </c>
      <c r="L26" s="7" t="e">
        <f t="shared" si="7"/>
        <v>#DIV/0!</v>
      </c>
      <c r="M26" s="23"/>
      <c r="N26" s="8"/>
      <c r="O26" s="11"/>
    </row>
    <row r="27" spans="1:15" x14ac:dyDescent="0.15">
      <c r="A27" s="4"/>
      <c r="B27" s="15"/>
      <c r="C27" s="4">
        <v>0</v>
      </c>
      <c r="D27" s="4">
        <v>0</v>
      </c>
      <c r="E27" s="15" t="s">
        <v>49</v>
      </c>
      <c r="F27" s="4">
        <v>1</v>
      </c>
      <c r="G27" s="4">
        <v>0.15</v>
      </c>
      <c r="H27" s="4">
        <v>6.5</v>
      </c>
      <c r="I27" s="4">
        <f t="shared" si="4"/>
        <v>3.48</v>
      </c>
      <c r="J27" s="4">
        <f t="shared" si="5"/>
        <v>-3.48</v>
      </c>
      <c r="K27" s="4">
        <f t="shared" si="6"/>
        <v>-22.62</v>
      </c>
      <c r="L27" s="7" t="e">
        <f t="shared" si="7"/>
        <v>#DIV/0!</v>
      </c>
      <c r="M27" s="23"/>
      <c r="N27" s="8"/>
      <c r="O27" s="11"/>
    </row>
    <row r="28" spans="1:15" x14ac:dyDescent="0.15">
      <c r="A28" s="4"/>
      <c r="B28" s="15"/>
      <c r="C28" s="4">
        <v>0</v>
      </c>
      <c r="D28" s="4">
        <v>0</v>
      </c>
      <c r="E28" s="15" t="s">
        <v>49</v>
      </c>
      <c r="F28" s="4">
        <v>1</v>
      </c>
      <c r="G28" s="4">
        <v>0.15</v>
      </c>
      <c r="H28" s="4">
        <v>6.5</v>
      </c>
      <c r="I28" s="4">
        <f t="shared" si="4"/>
        <v>3.48</v>
      </c>
      <c r="J28" s="4">
        <f t="shared" si="5"/>
        <v>-3.48</v>
      </c>
      <c r="K28" s="4">
        <f t="shared" si="6"/>
        <v>-22.62</v>
      </c>
      <c r="L28" s="7" t="e">
        <f t="shared" si="7"/>
        <v>#DIV/0!</v>
      </c>
      <c r="M28" s="23"/>
      <c r="N28" s="8"/>
      <c r="O28" s="11"/>
    </row>
    <row r="29" spans="1:15" x14ac:dyDescent="0.15">
      <c r="A29" s="4"/>
      <c r="B29" s="15"/>
      <c r="C29" s="4">
        <v>0</v>
      </c>
      <c r="D29" s="4">
        <v>0</v>
      </c>
      <c r="E29" s="15" t="s">
        <v>49</v>
      </c>
      <c r="F29" s="4">
        <v>1</v>
      </c>
      <c r="G29" s="4">
        <v>0.15</v>
      </c>
      <c r="H29" s="4">
        <v>6.5</v>
      </c>
      <c r="I29" s="4">
        <f t="shared" ref="I29:I34" si="8">IF(E29="小",2.5,IF(E29="大",3.48,8.64))+G29*C29</f>
        <v>3.48</v>
      </c>
      <c r="J29" s="4">
        <f t="shared" ref="J29:J34" si="9">C29-I29</f>
        <v>-3.48</v>
      </c>
      <c r="K29" s="4">
        <f t="shared" ref="K29:K34" si="10">J29*H29-D29</f>
        <v>-22.62</v>
      </c>
      <c r="L29" s="7" t="e">
        <f t="shared" ref="L29:L34" si="11">K29/(C29*H29)</f>
        <v>#DIV/0!</v>
      </c>
      <c r="M29" s="23"/>
      <c r="N29" s="8"/>
      <c r="O29" s="11"/>
    </row>
    <row r="30" spans="1:15" x14ac:dyDescent="0.15">
      <c r="A30" s="4"/>
      <c r="B30" s="15"/>
      <c r="C30" s="4">
        <v>0</v>
      </c>
      <c r="D30" s="4">
        <v>0</v>
      </c>
      <c r="E30" s="15" t="s">
        <v>49</v>
      </c>
      <c r="F30" s="4">
        <v>1</v>
      </c>
      <c r="G30" s="4">
        <v>0.15</v>
      </c>
      <c r="H30" s="4">
        <v>6.5</v>
      </c>
      <c r="I30" s="4">
        <f t="shared" si="8"/>
        <v>3.48</v>
      </c>
      <c r="J30" s="4">
        <f t="shared" si="9"/>
        <v>-3.48</v>
      </c>
      <c r="K30" s="4">
        <f t="shared" si="10"/>
        <v>-22.62</v>
      </c>
      <c r="L30" s="7" t="e">
        <f t="shared" si="11"/>
        <v>#DIV/0!</v>
      </c>
      <c r="M30" s="23"/>
      <c r="N30" s="8"/>
      <c r="O30" s="11"/>
    </row>
    <row r="31" spans="1:15" x14ac:dyDescent="0.15">
      <c r="A31" s="4"/>
      <c r="B31" s="15"/>
      <c r="C31" s="4">
        <v>0</v>
      </c>
      <c r="D31" s="4">
        <v>0</v>
      </c>
      <c r="E31" s="15" t="s">
        <v>49</v>
      </c>
      <c r="F31" s="4">
        <v>1</v>
      </c>
      <c r="G31" s="4">
        <v>0.15</v>
      </c>
      <c r="H31" s="4">
        <v>6.5</v>
      </c>
      <c r="I31" s="4">
        <f t="shared" si="8"/>
        <v>3.48</v>
      </c>
      <c r="J31" s="4">
        <f t="shared" si="9"/>
        <v>-3.48</v>
      </c>
      <c r="K31" s="4">
        <f t="shared" si="10"/>
        <v>-22.62</v>
      </c>
      <c r="L31" s="7" t="e">
        <f t="shared" si="11"/>
        <v>#DIV/0!</v>
      </c>
      <c r="M31" s="23"/>
      <c r="N31" s="8"/>
      <c r="O31" s="11"/>
    </row>
    <row r="32" spans="1:15" x14ac:dyDescent="0.15">
      <c r="A32" s="4"/>
      <c r="B32" s="15"/>
      <c r="C32" s="4">
        <v>0</v>
      </c>
      <c r="D32" s="4">
        <v>0</v>
      </c>
      <c r="E32" s="15" t="s">
        <v>49</v>
      </c>
      <c r="F32" s="4">
        <v>1</v>
      </c>
      <c r="G32" s="4">
        <v>0.15</v>
      </c>
      <c r="H32" s="4">
        <v>6.5</v>
      </c>
      <c r="I32" s="4">
        <f t="shared" si="8"/>
        <v>3.48</v>
      </c>
      <c r="J32" s="4">
        <f t="shared" si="9"/>
        <v>-3.48</v>
      </c>
      <c r="K32" s="4">
        <f t="shared" si="10"/>
        <v>-22.62</v>
      </c>
      <c r="L32" s="7" t="e">
        <f t="shared" si="11"/>
        <v>#DIV/0!</v>
      </c>
      <c r="M32" s="23"/>
      <c r="N32" s="8"/>
      <c r="O32" s="11"/>
    </row>
    <row r="33" spans="1:15" x14ac:dyDescent="0.15">
      <c r="A33" s="4"/>
      <c r="B33" s="15"/>
      <c r="C33" s="4">
        <v>0</v>
      </c>
      <c r="D33" s="4">
        <v>0</v>
      </c>
      <c r="E33" s="15" t="s">
        <v>49</v>
      </c>
      <c r="F33" s="4">
        <v>1</v>
      </c>
      <c r="G33" s="4">
        <v>0.15</v>
      </c>
      <c r="H33" s="4">
        <v>6.5</v>
      </c>
      <c r="I33" s="4">
        <f t="shared" si="8"/>
        <v>3.48</v>
      </c>
      <c r="J33" s="4">
        <f t="shared" si="9"/>
        <v>-3.48</v>
      </c>
      <c r="K33" s="4">
        <f t="shared" si="10"/>
        <v>-22.62</v>
      </c>
      <c r="L33" s="7" t="e">
        <f t="shared" si="11"/>
        <v>#DIV/0!</v>
      </c>
      <c r="M33" s="23"/>
      <c r="N33" s="8"/>
      <c r="O33" s="11"/>
    </row>
    <row r="34" spans="1:15" x14ac:dyDescent="0.15">
      <c r="A34" s="4"/>
      <c r="B34" s="15"/>
      <c r="C34" s="4">
        <v>0</v>
      </c>
      <c r="D34" s="4">
        <v>0</v>
      </c>
      <c r="E34" s="15" t="s">
        <v>49</v>
      </c>
      <c r="F34" s="4">
        <v>1</v>
      </c>
      <c r="G34" s="4">
        <v>0.15</v>
      </c>
      <c r="H34" s="4">
        <v>6.5</v>
      </c>
      <c r="I34" s="4">
        <f t="shared" si="8"/>
        <v>3.48</v>
      </c>
      <c r="J34" s="4">
        <f t="shared" si="9"/>
        <v>-3.48</v>
      </c>
      <c r="K34" s="4">
        <f t="shared" si="10"/>
        <v>-22.62</v>
      </c>
      <c r="L34" s="7" t="e">
        <f t="shared" si="11"/>
        <v>#DIV/0!</v>
      </c>
      <c r="M34" s="23"/>
      <c r="N34" s="8"/>
      <c r="O34" s="11"/>
    </row>
  </sheetData>
  <mergeCells count="1">
    <mergeCell ref="O10:O11"/>
  </mergeCells>
  <phoneticPr fontId="6" type="noConversion"/>
  <conditionalFormatting sqref="K16:K34 K2:K13">
    <cfRule type="cellIs" dxfId="1" priority="1" operator="greaterThan">
      <formula>40</formula>
    </cfRule>
  </conditionalFormatting>
  <dataValidations count="3">
    <dataValidation type="list" allowBlank="1" showInputMessage="1" showErrorMessage="1" sqref="G16:G34 G13 G2:G13" xr:uid="{43A85EE6-2A19-4D3D-9167-88E594880843}">
      <formula1>"0.15,0.08"</formula1>
    </dataValidation>
    <dataValidation type="list" allowBlank="1" showInputMessage="1" showErrorMessage="1" sqref="E16:E34 E13 E2:E13" xr:uid="{A0D7DCCC-D79B-48D9-8199-E1FC5AEEDFA5}">
      <formula1>"小,大,超大"</formula1>
    </dataValidation>
    <dataValidation type="list" allowBlank="1" showInputMessage="1" showErrorMessage="1" sqref="F16:F34 F13 F2:F13" xr:uid="{23C597B6-14A9-40CF-A317-193597C3518B}">
      <formula1>"1,2,3,4,5,6,7,8,9,10,11,12,13"</formula1>
    </dataValidation>
  </dataValidations>
  <hyperlinks>
    <hyperlink ref="M12" r:id="rId1" xr:uid="{4515F1C0-B8A3-4F76-9F6D-B9BBC08C031A}"/>
    <hyperlink ref="M5" r:id="rId2" xr:uid="{D4C03244-2ED5-4E00-99EB-16C204220122}"/>
    <hyperlink ref="N5" r:id="rId3" xr:uid="{6323CCF6-997B-411D-A451-837EBCC75B51}"/>
    <hyperlink ref="M13" r:id="rId4" display="https://www.amazon.com/Transfer-Vinyl-Luminous-Fluorescent-Shirts/dp/B08C4P8RMF/?_encoding=UTF8&amp;pd_rd_w=ZrBC7&amp;pf_rd_p=8fa16616-8bb0-42a9-8606-3aae473a8b79&amp;pf_rd_r=WH7DMCFB36F1VYANDWV3&amp;pd_rd_r=89dfd30d-dcd9-4dda-a48a-1dae9f231aba&amp;pd_rd_wg=UvhZ7&amp;ref_=pd_gw_trq_rep_sims_gw" xr:uid="{4E127E6A-64BC-430E-B729-3C9E55894B21}"/>
    <hyperlink ref="M3" r:id="rId5" xr:uid="{B1947685-C51C-41FA-BD02-88B5974E5C87}"/>
    <hyperlink ref="N12" r:id="rId6" xr:uid="{66970990-F6B2-4348-953B-4AAFACEADB75}"/>
    <hyperlink ref="M6" r:id="rId7" xr:uid="{1F0F06D1-E893-4D33-9CA9-DE389CF170FE}"/>
    <hyperlink ref="M7" r:id="rId8" xr:uid="{CEFF5E30-58BD-4A22-A8AB-DA80953C0CAB}"/>
    <hyperlink ref="N6" r:id="rId9" xr:uid="{D3601D58-4A68-44B4-BB9A-063EAF829876}"/>
    <hyperlink ref="N7" r:id="rId10" xr:uid="{38FF80FA-C0E6-47BB-94A9-FF92987D5F44}"/>
    <hyperlink ref="N3" r:id="rId11" xr:uid="{A0C2A365-880E-488A-9EF9-1BF90DFED4B4}"/>
  </hyperlinks>
  <pageMargins left="0.7" right="0.7" top="0.75" bottom="0.75" header="0.3" footer="0.3"/>
  <pageSetup paperSize="9" orientation="portrait" verticalDpi="203" r:id="rId12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04EF8-59B8-4004-90EE-F357A7F5BCD4}">
  <dimension ref="A1:C4"/>
  <sheetViews>
    <sheetView workbookViewId="0">
      <selection activeCell="E3" sqref="E3"/>
    </sheetView>
  </sheetViews>
  <sheetFormatPr defaultRowHeight="13.5" x14ac:dyDescent="0.15"/>
  <cols>
    <col min="1" max="1" width="23.375" style="20" customWidth="1"/>
    <col min="2" max="2" width="31.75" bestFit="1" customWidth="1"/>
    <col min="3" max="3" width="20.125" bestFit="1" customWidth="1"/>
  </cols>
  <sheetData>
    <row r="1" spans="1:3" ht="67.5" x14ac:dyDescent="0.15">
      <c r="A1" s="20" t="s">
        <v>38</v>
      </c>
      <c r="B1" t="s">
        <v>39</v>
      </c>
      <c r="C1" s="22" t="s">
        <v>40</v>
      </c>
    </row>
    <row r="2" spans="1:3" ht="67.5" x14ac:dyDescent="0.15">
      <c r="A2" s="20" t="s">
        <v>41</v>
      </c>
      <c r="B2" s="22" t="s">
        <v>51</v>
      </c>
      <c r="C2" s="22" t="s">
        <v>42</v>
      </c>
    </row>
    <row r="3" spans="1:3" ht="54" x14ac:dyDescent="0.15">
      <c r="A3" s="20" t="s">
        <v>43</v>
      </c>
      <c r="B3" t="s">
        <v>44</v>
      </c>
      <c r="C3" s="22" t="s">
        <v>45</v>
      </c>
    </row>
    <row r="4" spans="1:3" ht="67.5" x14ac:dyDescent="0.15">
      <c r="A4" s="20" t="s">
        <v>46</v>
      </c>
      <c r="B4" t="s">
        <v>47</v>
      </c>
      <c r="C4" s="22" t="s">
        <v>48</v>
      </c>
    </row>
  </sheetData>
  <phoneticPr fontId="11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D949A-AC36-4AFB-9FCE-9F3F7197D4B8}">
  <dimension ref="A1:L18"/>
  <sheetViews>
    <sheetView zoomScaleNormal="100" workbookViewId="0">
      <selection activeCell="B22" sqref="B22"/>
    </sheetView>
  </sheetViews>
  <sheetFormatPr defaultRowHeight="13.5" x14ac:dyDescent="0.15"/>
  <cols>
    <col min="1" max="1" width="33" bestFit="1" customWidth="1"/>
    <col min="2" max="2" width="28" style="1" bestFit="1" customWidth="1"/>
    <col min="3" max="3" width="8.375" bestFit="1" customWidth="1"/>
    <col min="4" max="4" width="8.875" customWidth="1"/>
    <col min="5" max="5" width="10.25" bestFit="1" customWidth="1"/>
    <col min="6" max="6" width="11.625" bestFit="1" customWidth="1"/>
    <col min="7" max="7" width="10.25" bestFit="1" customWidth="1"/>
    <col min="9" max="9" width="11.5" bestFit="1" customWidth="1"/>
    <col min="10" max="10" width="11.625" customWidth="1"/>
    <col min="11" max="11" width="13.375" bestFit="1" customWidth="1"/>
  </cols>
  <sheetData>
    <row r="1" spans="1:12" ht="42.75" x14ac:dyDescent="0.15">
      <c r="A1" s="21" t="s">
        <v>120</v>
      </c>
      <c r="B1" s="21" t="s">
        <v>121</v>
      </c>
      <c r="C1" s="3" t="s">
        <v>1</v>
      </c>
      <c r="D1" s="3" t="s">
        <v>2</v>
      </c>
      <c r="E1" s="21" t="s">
        <v>30</v>
      </c>
      <c r="F1" s="21" t="s">
        <v>31</v>
      </c>
      <c r="G1" s="21" t="s">
        <v>32</v>
      </c>
      <c r="H1" s="21" t="s">
        <v>33</v>
      </c>
      <c r="I1" s="2" t="s">
        <v>12</v>
      </c>
      <c r="J1" s="3" t="s">
        <v>4</v>
      </c>
      <c r="K1" s="6" t="s">
        <v>5</v>
      </c>
      <c r="L1" s="6" t="s">
        <v>6</v>
      </c>
    </row>
    <row r="2" spans="1:12" x14ac:dyDescent="0.15">
      <c r="A2" s="15" t="s">
        <v>113</v>
      </c>
      <c r="B2" s="15">
        <v>30</v>
      </c>
      <c r="C2" s="4">
        <v>13.99</v>
      </c>
      <c r="D2" s="4">
        <f>11+2*2.5</f>
        <v>16</v>
      </c>
      <c r="E2" s="15" t="s">
        <v>49</v>
      </c>
      <c r="F2" s="4">
        <v>1</v>
      </c>
      <c r="G2" s="4">
        <v>0.15</v>
      </c>
      <c r="H2" s="4">
        <v>6.4</v>
      </c>
      <c r="I2" s="4">
        <f t="shared" ref="I2" si="0">IF(E2="小",2.5,IF(E2="大",3.48,8.64))+G2*C2</f>
        <v>5.5785</v>
      </c>
      <c r="J2" s="4">
        <f t="shared" ref="J2" si="1">C2-I2</f>
        <v>8.4115000000000002</v>
      </c>
      <c r="K2" s="4">
        <f t="shared" ref="K2" si="2">J2*H2-D2</f>
        <v>37.833600000000004</v>
      </c>
      <c r="L2" s="7">
        <f t="shared" ref="L2" si="3">K2/(C2*H2)</f>
        <v>0.42255182273052183</v>
      </c>
    </row>
    <row r="3" spans="1:12" x14ac:dyDescent="0.15">
      <c r="A3" s="15" t="s">
        <v>114</v>
      </c>
      <c r="B3" s="15">
        <v>30</v>
      </c>
      <c r="C3" s="4">
        <v>18.989999999999998</v>
      </c>
      <c r="D3" s="4">
        <f>2*11</f>
        <v>22</v>
      </c>
      <c r="E3" s="15" t="s">
        <v>49</v>
      </c>
      <c r="F3" s="4">
        <v>1</v>
      </c>
      <c r="G3" s="4">
        <v>0.15</v>
      </c>
      <c r="H3" s="4">
        <v>6.4</v>
      </c>
      <c r="I3" s="4">
        <f t="shared" ref="I3:I8" si="4">IF(E3="小",2.5,IF(E3="大",3.48,8.64))+G3*C3</f>
        <v>6.3285</v>
      </c>
      <c r="J3" s="4">
        <f t="shared" ref="J3:J8" si="5">C3-I3</f>
        <v>12.661499999999998</v>
      </c>
      <c r="K3" s="4">
        <f t="shared" ref="K3:K8" si="6">J3*H3-D3</f>
        <v>59.033599999999993</v>
      </c>
      <c r="L3" s="7">
        <f t="shared" ref="L3:L8" si="7">K3/(C3*H3)</f>
        <v>0.48572933122696149</v>
      </c>
    </row>
    <row r="4" spans="1:12" x14ac:dyDescent="0.15">
      <c r="A4" s="29" t="s">
        <v>115</v>
      </c>
      <c r="B4" s="15">
        <v>25</v>
      </c>
      <c r="C4" s="4">
        <v>7.99</v>
      </c>
      <c r="D4" s="4">
        <f>2*1.5+2*2.5</f>
        <v>8</v>
      </c>
      <c r="E4" s="15" t="s">
        <v>49</v>
      </c>
      <c r="F4" s="4">
        <v>1</v>
      </c>
      <c r="G4" s="4">
        <v>0.15</v>
      </c>
      <c r="H4" s="4">
        <v>6.4</v>
      </c>
      <c r="I4" s="4">
        <f t="shared" si="4"/>
        <v>4.6784999999999997</v>
      </c>
      <c r="J4" s="4">
        <f t="shared" si="5"/>
        <v>3.3115000000000006</v>
      </c>
      <c r="K4" s="4">
        <f t="shared" si="6"/>
        <v>13.193600000000004</v>
      </c>
      <c r="L4" s="7">
        <f t="shared" si="7"/>
        <v>0.25801001251564459</v>
      </c>
    </row>
    <row r="5" spans="1:12" x14ac:dyDescent="0.15">
      <c r="A5" s="29" t="s">
        <v>133</v>
      </c>
      <c r="B5" s="15">
        <v>25</v>
      </c>
      <c r="C5" s="4">
        <v>9.99</v>
      </c>
      <c r="D5" s="4">
        <f>4*1.5+2*2.5</f>
        <v>11</v>
      </c>
      <c r="E5" s="15" t="s">
        <v>49</v>
      </c>
      <c r="F5" s="4">
        <v>1</v>
      </c>
      <c r="G5" s="4">
        <v>0.15</v>
      </c>
      <c r="H5" s="4">
        <v>6.4</v>
      </c>
      <c r="I5" s="4">
        <f t="shared" si="4"/>
        <v>4.9785000000000004</v>
      </c>
      <c r="J5" s="4">
        <f t="shared" si="5"/>
        <v>5.0114999999999998</v>
      </c>
      <c r="K5" s="4">
        <f t="shared" si="6"/>
        <v>21.073599999999999</v>
      </c>
      <c r="L5" s="7">
        <f t="shared" si="7"/>
        <v>0.32960460460460456</v>
      </c>
    </row>
    <row r="6" spans="1:12" x14ac:dyDescent="0.15">
      <c r="A6" s="30" t="s">
        <v>116</v>
      </c>
      <c r="B6" s="15"/>
      <c r="C6" s="4">
        <v>6.99</v>
      </c>
      <c r="D6" s="4">
        <f>6*1.5</f>
        <v>9</v>
      </c>
      <c r="E6" s="15" t="s">
        <v>49</v>
      </c>
      <c r="F6" s="4">
        <v>1</v>
      </c>
      <c r="G6" s="4">
        <v>0.15</v>
      </c>
      <c r="H6" s="4">
        <v>6.4</v>
      </c>
      <c r="I6" s="4">
        <f t="shared" si="4"/>
        <v>4.5285000000000002</v>
      </c>
      <c r="J6" s="4">
        <f t="shared" si="5"/>
        <v>2.4615</v>
      </c>
      <c r="K6" s="4">
        <f t="shared" si="6"/>
        <v>6.7536000000000005</v>
      </c>
      <c r="L6" s="7">
        <f t="shared" si="7"/>
        <v>0.15096566523605151</v>
      </c>
    </row>
    <row r="7" spans="1:12" x14ac:dyDescent="0.15">
      <c r="A7" s="15" t="s">
        <v>117</v>
      </c>
      <c r="B7" s="15">
        <v>30</v>
      </c>
      <c r="C7" s="4">
        <v>19.989999999999998</v>
      </c>
      <c r="D7" s="4">
        <f>18+2*2.5</f>
        <v>23</v>
      </c>
      <c r="E7" s="15" t="s">
        <v>49</v>
      </c>
      <c r="F7" s="4">
        <v>1</v>
      </c>
      <c r="G7" s="4">
        <v>0.15</v>
      </c>
      <c r="H7" s="4">
        <v>6.4</v>
      </c>
      <c r="I7" s="4">
        <f t="shared" si="4"/>
        <v>6.4784999999999995</v>
      </c>
      <c r="J7" s="4">
        <f t="shared" si="5"/>
        <v>13.511499999999998</v>
      </c>
      <c r="K7" s="4">
        <f t="shared" si="6"/>
        <v>63.47359999999999</v>
      </c>
      <c r="L7" s="7">
        <f t="shared" si="7"/>
        <v>0.4961355677838919</v>
      </c>
    </row>
    <row r="8" spans="1:12" x14ac:dyDescent="0.15">
      <c r="A8" s="15" t="s">
        <v>118</v>
      </c>
      <c r="B8" s="15">
        <v>30</v>
      </c>
      <c r="C8" s="4">
        <v>29.99</v>
      </c>
      <c r="D8" s="4">
        <f>2*18</f>
        <v>36</v>
      </c>
      <c r="E8" s="15" t="s">
        <v>49</v>
      </c>
      <c r="F8" s="4">
        <v>1</v>
      </c>
      <c r="G8" s="4">
        <v>0.15</v>
      </c>
      <c r="H8" s="4">
        <v>6.4</v>
      </c>
      <c r="I8" s="4">
        <f t="shared" si="4"/>
        <v>7.9785000000000004</v>
      </c>
      <c r="J8" s="4">
        <f t="shared" si="5"/>
        <v>22.011499999999998</v>
      </c>
      <c r="K8" s="4">
        <f t="shared" si="6"/>
        <v>104.87359999999998</v>
      </c>
      <c r="L8" s="7">
        <f t="shared" si="7"/>
        <v>0.54639879959986648</v>
      </c>
    </row>
    <row r="9" spans="1:12" x14ac:dyDescent="0.15">
      <c r="A9" s="29" t="s">
        <v>119</v>
      </c>
      <c r="B9" s="15">
        <v>27</v>
      </c>
      <c r="C9" s="4">
        <v>19.989999999999998</v>
      </c>
      <c r="D9" s="4">
        <f>23+2*2.5+2*1.5</f>
        <v>31</v>
      </c>
      <c r="E9" s="15" t="s">
        <v>49</v>
      </c>
      <c r="F9" s="4">
        <v>2</v>
      </c>
      <c r="G9" s="4">
        <v>0.15</v>
      </c>
      <c r="H9" s="4">
        <v>6.4</v>
      </c>
      <c r="I9" s="4">
        <f>IF(E9="小",2.5*F9,IF(E9="大",3.48*F9,8.64*F9))+G9*C9</f>
        <v>9.958499999999999</v>
      </c>
      <c r="J9" s="4">
        <f t="shared" ref="J9" si="8">C9-I9</f>
        <v>10.031499999999999</v>
      </c>
      <c r="K9" s="4">
        <f t="shared" ref="K9" si="9">J9*H9-D9</f>
        <v>33.201599999999999</v>
      </c>
      <c r="L9" s="7">
        <f t="shared" ref="L9" si="10">K9/(C9*H9)</f>
        <v>0.25951725862931468</v>
      </c>
    </row>
    <row r="10" spans="1:12" x14ac:dyDescent="0.15">
      <c r="A10" s="15" t="s">
        <v>122</v>
      </c>
      <c r="B10" s="15">
        <v>20</v>
      </c>
      <c r="C10" s="4">
        <v>69.989999999999995</v>
      </c>
      <c r="D10" s="4">
        <f>120+34+38</f>
        <v>192</v>
      </c>
      <c r="E10" s="15" t="s">
        <v>49</v>
      </c>
      <c r="F10" s="4">
        <v>2</v>
      </c>
      <c r="G10" s="4">
        <v>0.15</v>
      </c>
      <c r="H10" s="4">
        <v>6.4</v>
      </c>
      <c r="I10" s="4">
        <f>IF(E10="小",2.5*F10,IF(E10="大",3.48*F10,8.64*F10))+G10*C10</f>
        <v>17.458499999999997</v>
      </c>
      <c r="J10" s="4">
        <f t="shared" ref="J10" si="11">C10-I10</f>
        <v>52.531499999999994</v>
      </c>
      <c r="K10" s="4">
        <f t="shared" ref="K10" si="12">J10*H10-D10</f>
        <v>144.20159999999998</v>
      </c>
      <c r="L10" s="7">
        <f t="shared" ref="L10" si="13">K10/(C10*H10)</f>
        <v>0.32192456065152164</v>
      </c>
    </row>
    <row r="12" spans="1:12" x14ac:dyDescent="0.15">
      <c r="A12" s="28" t="s">
        <v>123</v>
      </c>
      <c r="B12" s="27" t="s">
        <v>124</v>
      </c>
    </row>
    <row r="13" spans="1:12" x14ac:dyDescent="0.15">
      <c r="A13" s="28" t="s">
        <v>125</v>
      </c>
      <c r="B13" s="1">
        <v>654</v>
      </c>
    </row>
    <row r="14" spans="1:12" x14ac:dyDescent="0.15">
      <c r="A14" s="28" t="s">
        <v>126</v>
      </c>
      <c r="B14" s="1">
        <v>153</v>
      </c>
    </row>
    <row r="15" spans="1:12" x14ac:dyDescent="0.15">
      <c r="A15" s="28" t="s">
        <v>127</v>
      </c>
      <c r="B15" s="27" t="s">
        <v>128</v>
      </c>
    </row>
    <row r="16" spans="1:12" x14ac:dyDescent="0.15">
      <c r="A16" s="26" t="s">
        <v>129</v>
      </c>
      <c r="B16" s="1">
        <v>27</v>
      </c>
    </row>
    <row r="17" spans="1:2" x14ac:dyDescent="0.15">
      <c r="A17" s="28" t="s">
        <v>130</v>
      </c>
      <c r="B17" s="1">
        <v>21</v>
      </c>
    </row>
    <row r="18" spans="1:2" x14ac:dyDescent="0.15">
      <c r="A18" s="28" t="s">
        <v>131</v>
      </c>
      <c r="B18" s="27" t="s">
        <v>132</v>
      </c>
    </row>
  </sheetData>
  <phoneticPr fontId="6" type="noConversion"/>
  <conditionalFormatting sqref="K2:K10">
    <cfRule type="cellIs" dxfId="0" priority="2" operator="greaterThan">
      <formula>40</formula>
    </cfRule>
  </conditionalFormatting>
  <dataValidations disablePrompts="1" count="3">
    <dataValidation type="list" allowBlank="1" showInputMessage="1" showErrorMessage="1" sqref="G2:G10" xr:uid="{10A3C351-CEA9-4093-B5AE-85EA6BB62B62}">
      <formula1>"0.15,0.08"</formula1>
    </dataValidation>
    <dataValidation type="list" allowBlank="1" showInputMessage="1" showErrorMessage="1" sqref="E2:E10" xr:uid="{1696FA23-5F90-4A9B-AAA5-9A576AA15E2A}">
      <formula1>"小,大,超大"</formula1>
    </dataValidation>
    <dataValidation type="list" allowBlank="1" showInputMessage="1" showErrorMessage="1" sqref="F2:F10" xr:uid="{B1C252AB-C6DC-430D-AB77-C7E37FEF8787}">
      <formula1>"1,2,3,4,5,6,7,8,9,10,11,12,13"</formula1>
    </dataValidation>
  </dataValidation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十一月</vt:lpstr>
      <vt:lpstr>十二月</vt:lpstr>
      <vt:lpstr>一月</vt:lpstr>
      <vt:lpstr>动物世界地图</vt:lpstr>
      <vt:lpstr>倒酒器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陈David</cp:lastModifiedBy>
  <dcterms:created xsi:type="dcterms:W3CDTF">2020-09-01T03:00:00Z</dcterms:created>
  <dcterms:modified xsi:type="dcterms:W3CDTF">2021-02-26T10:21:09Z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